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5521" windowWidth="7635" windowHeight="8670" tabRatio="480" activeTab="0"/>
  </bookViews>
  <sheets>
    <sheet name="11 міс" sheetId="1" r:id="rId1"/>
  </sheets>
  <definedNames>
    <definedName name="A">#REF!</definedName>
    <definedName name="Hd">#REF!</definedName>
    <definedName name="Hdm">#REF!</definedName>
    <definedName name="Ho">#REF!</definedName>
    <definedName name="Hy">#REF!</definedName>
    <definedName name="Hz">#REF!</definedName>
    <definedName name="Kdm">#REF!</definedName>
    <definedName name="Kdm_s">#REF!</definedName>
    <definedName name="Kgmr">#REF!</definedName>
    <definedName name="Kmr">#REF!</definedName>
    <definedName name="Kym">#REF!</definedName>
    <definedName name="Kys">#REF!</definedName>
    <definedName name="Kysm">#REF!</definedName>
    <definedName name="Kzs">#REF!</definedName>
    <definedName name="_xlnm.Print_Titles" localSheetId="0">'11 міс'!$A:$B</definedName>
    <definedName name="Кod">#REF!</definedName>
    <definedName name="Кog">#REF!</definedName>
    <definedName name="Кoh">#REF!</definedName>
    <definedName name="Кyn">#REF!</definedName>
    <definedName name="Кzl">#REF!</definedName>
    <definedName name="Кzn">#REF!</definedName>
    <definedName name="Ккl">#REF!</definedName>
    <definedName name="Ккn">#REF!</definedName>
    <definedName name="Коd">#REF!</definedName>
    <definedName name="Куl">#REF!</definedName>
    <definedName name="Нkb">#REF!</definedName>
    <definedName name="Нkk">#REF!</definedName>
  </definedNames>
  <calcPr fullCalcOnLoad="1"/>
</workbook>
</file>

<file path=xl/sharedStrings.xml><?xml version="1.0" encoding="utf-8"?>
<sst xmlns="http://schemas.openxmlformats.org/spreadsheetml/2006/main" count="85" uniqueCount="79">
  <si>
    <t>Найменування  АТО</t>
  </si>
  <si>
    <t>Всього</t>
  </si>
  <si>
    <t>№ п/р</t>
  </si>
  <si>
    <t>Тенденція</t>
  </si>
  <si>
    <t>коефіцієнт актуалізації</t>
  </si>
  <si>
    <t>12 = 11-9</t>
  </si>
  <si>
    <t xml:space="preserve"> </t>
  </si>
  <si>
    <t>9 = (6/3)/ (всього6/всього3)</t>
  </si>
  <si>
    <t>10 = (7/4)/ (всього 7/всього 4)</t>
  </si>
  <si>
    <t>11 = (8/5)/ (всього 8/всього 5)</t>
  </si>
  <si>
    <t>експонента</t>
  </si>
  <si>
    <t>екстраполяція</t>
  </si>
  <si>
    <t>23= (22/5)/(всього22/всього5)</t>
  </si>
  <si>
    <t>20= (19/5)/(всього 19/всього 5)</t>
  </si>
  <si>
    <t>26 = 24 + 25</t>
  </si>
  <si>
    <t xml:space="preserve">   17            = 13 якщо 12&lt;0         =15 якщо 12&gt;0</t>
  </si>
  <si>
    <t xml:space="preserve">   18                   = 14 якщо 12&lt;0       =16 якщо 12&gt;0</t>
  </si>
  <si>
    <t>13=EXP(LN(10)+"2"*LN(11)-"2/3"*(LN(9)+LN(10)+LN(11)))</t>
  </si>
  <si>
    <t>14=EXP(LN(11)-("2"*(LN(9)-LN(10))+(LN(10)-LN(11)))/"3"-((LN(9)-LN(10))+(LN(10)-LN(11)))/"2")</t>
  </si>
  <si>
    <t>15=10+"2"*11-"2/3"*(9+10+11)</t>
  </si>
  <si>
    <t>16=11-("2"*(9-10)+(10-11))/"3"-((9-10)+(10-11))/"2"</t>
  </si>
  <si>
    <t>21= 20/17</t>
  </si>
  <si>
    <t>Dizak</t>
  </si>
  <si>
    <t>Dw</t>
  </si>
  <si>
    <t>RDizak</t>
  </si>
  <si>
    <t>Kipl</t>
  </si>
  <si>
    <t>Dri</t>
  </si>
  <si>
    <t>hi</t>
  </si>
  <si>
    <t>Kiprohn</t>
  </si>
  <si>
    <t>Kifakt</t>
  </si>
  <si>
    <t>Kiprohn pl</t>
  </si>
  <si>
    <t>Ki1</t>
  </si>
  <si>
    <t>Ki2</t>
  </si>
  <si>
    <t>Ki3</t>
  </si>
  <si>
    <t>Ki3-Ki1</t>
  </si>
  <si>
    <t>Di1+Li1</t>
  </si>
  <si>
    <t>Di2+Li2</t>
  </si>
  <si>
    <t>Di3+Li3</t>
  </si>
  <si>
    <t>Ni1</t>
  </si>
  <si>
    <t>Ni2</t>
  </si>
  <si>
    <t>Ni3</t>
  </si>
  <si>
    <t>Di4</t>
  </si>
  <si>
    <t>Бюджет селище Дніпряни</t>
  </si>
  <si>
    <t>Бюджет с. Райське</t>
  </si>
  <si>
    <t>Бюджет м.Таврійськ</t>
  </si>
  <si>
    <t>Міський бюджет     м. Нова Каховка</t>
  </si>
  <si>
    <t>Чисельність наявного населення міста та адміністративно-територіальної одиниці за відповідний рік базового періоду (на 1 січня року, що настає за базовим), тис.чол.</t>
  </si>
  <si>
    <t>Обсяг доходів (кошика доходів), закріплених за зведеним бюджетом міста та міським бюджетом, бюджетами місцевого самоврядування за звітними даними про фактичні надходження таких доходів з урахуванням сум пільг, наданих органами місцевого самоврядування з податків і зборів, що включені до обсягу доходів (кошика доходів), закріплених за зведеним бюджетом міста та міським бюджетом, бюджетами місцевого самоврядування за відповідні роки базового періоду, тис.грн.</t>
  </si>
  <si>
    <t xml:space="preserve">Індекси відносної податкоспроможності міського бюджету, бюджетів місцевого самоврядування </t>
  </si>
  <si>
    <t>2010 рік факт</t>
  </si>
  <si>
    <t>2011 рік факт</t>
  </si>
  <si>
    <t>2012 рік факт</t>
  </si>
  <si>
    <t>по факту 2010</t>
  </si>
  <si>
    <t>по факту 2011</t>
  </si>
  <si>
    <t>по факту 2012</t>
  </si>
  <si>
    <t xml:space="preserve">розрахунковий індекс податкоспроможності </t>
  </si>
  <si>
    <t>Попередній прогнозний обсяг доходів (кошика доходів) міського бюджету, бюджетів місцевого самоврядування (Dr ) з коефіцієнтом актуалізації</t>
  </si>
  <si>
    <t>Обсяг податку на доходи фізичних осіб, що утримується з грошового забезпечення, грошових винагород та інших виплат, одержуваних  військовослужбовцями та особами рядового і начальницького складу, тис. грн</t>
  </si>
  <si>
    <t>Обсяг доходів (кошика доходів), закріплених за міським бюджетом, бюджетами місцевого самоврядування (округлений), тис. грн</t>
  </si>
  <si>
    <t>Обсяг доходів (кошика доходів), закріплених за міським бюджетом, бюджетами місцевого самоврядування з військовослужбовцями, тис. грн</t>
  </si>
  <si>
    <t>Прогнозний обсяг доходів (кошика доходів), закріплених за зведеним бюджетом міста та міським бюджетом, бюджетами місцевого самоврядування із застосуванням індексу відносної податкоспроможності відповідного місцевого бюджету без в/с, тис. грн</t>
  </si>
  <si>
    <t>Обсяг доходів (кошика доходів), закріплених за зведеним бюджетом міста та міським бюджетом, бюджетами місцевого самоврядування за звітними даними про фактичні надходження таких доходів у році, що передує плановому                                                                            без військово-службовців</t>
  </si>
  <si>
    <t xml:space="preserve">Прогнозний індекс податкоспроможності міського бюджету, бюджетів місцевого самоврядування </t>
  </si>
  <si>
    <t xml:space="preserve">фактичний індекс податкоспроможності  міського бюджету, бюджетів місцевого самоврядування </t>
  </si>
  <si>
    <t>Прогнозний обсяг доходів (кошика доходів) зведеного бюджету міста без в/с на 2014 рік, тис. грн</t>
  </si>
  <si>
    <t>Прогнозний обсяг доходів (кошика доходів) зведеного бюджету міста з в/с на 2014 рік, тис. грн</t>
  </si>
  <si>
    <t>Розрахунок прогнозного показника обсягу доходів (кошика доходів) загального фонду Новокаховського міського бюджету, бюджетів Таврійської міської, Дніпрянської селищної та Райської сільської рад, що враховуються під час визначення обсягу міжбюджетних трансфертів на 2014 рік</t>
  </si>
  <si>
    <t xml:space="preserve"> Додаток</t>
  </si>
  <si>
    <t xml:space="preserve">                                      до Розрахунку міжбюджетних трансфертів</t>
  </si>
  <si>
    <t xml:space="preserve">                                      (дотацій вирівнювання та коштів, що передаються до </t>
  </si>
  <si>
    <t xml:space="preserve">                                      відповідного місцевого бюджету) між Новокаховським</t>
  </si>
  <si>
    <t xml:space="preserve">                                      міським бюджетом та бюджетами Таврійської</t>
  </si>
  <si>
    <t xml:space="preserve">                                      міської, Дніпрянської селищної та Райської</t>
  </si>
  <si>
    <t xml:space="preserve">                                      сільської рад на 2014 рік</t>
  </si>
  <si>
    <t>за 2013 рік</t>
  </si>
  <si>
    <t>22 = 18*21* (3+4+5)*Прогноз доходів на 2014 по району/(всього3+всього4+всьго5)</t>
  </si>
  <si>
    <t>24 = 23*5*Прогноз доходів на 2014по району без вс/всього5</t>
  </si>
  <si>
    <t>Перший заступник міського голови</t>
  </si>
  <si>
    <t>Л.Г.Чурсинов</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</si>
</sst>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0"/>
    <numFmt numFmtId="183" formatCode="#,##0.0"/>
    <numFmt numFmtId="184" formatCode="#,##0.0000"/>
    <numFmt numFmtId="185" formatCode="0.000000"/>
    <numFmt numFmtId="186" formatCode="0.00000"/>
    <numFmt numFmtId="187" formatCode="0.00000000"/>
    <numFmt numFmtId="188" formatCode="0.0000000"/>
  </numFmts>
  <fonts count="27">
    <font>
      <sz val="10"/>
      <name val="Arial Cyr"/>
      <family val="0"/>
    </font>
    <font>
      <sz val="11"/>
      <color indexed="8"/>
      <name val="Calibri"/>
      <family val="2"/>
    </font>
    <font>
      <sz val="10"/>
      <name val="Arial"/>
      <family val="2"/>
    </font>
    <font>
      <b/>
      <sz val="12"/>
      <name val="Times New Roman"/>
      <family val="1"/>
    </font>
    <font>
      <sz val="12"/>
      <name val="Times New Roman"/>
      <family val="1"/>
    </font>
    <font>
      <sz val="9"/>
      <name val="Arial Cyr"/>
      <family val="0"/>
    </font>
    <font>
      <b/>
      <sz val="20"/>
      <name val="Arial Cyr"/>
      <family val="0"/>
    </font>
    <font>
      <sz val="8"/>
      <name val="Arial Cyr"/>
      <family val="0"/>
    </font>
    <font>
      <sz val="9"/>
      <name val="Arial"/>
      <family val="2"/>
    </font>
    <font>
      <sz val="14"/>
      <name val="Arial Cyr"/>
      <family val="0"/>
    </font>
    <font>
      <b/>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 fillId="0" borderId="0">
      <alignment/>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46">
    <xf numFmtId="0" fontId="0" fillId="0" borderId="0" xfId="0" applyAlignment="1">
      <alignment/>
    </xf>
    <xf numFmtId="0" fontId="0" fillId="0" borderId="0" xfId="0" applyBorder="1" applyAlignment="1">
      <alignment wrapText="1"/>
    </xf>
    <xf numFmtId="0" fontId="0" fillId="0" borderId="0" xfId="0" applyBorder="1" applyAlignment="1">
      <alignment/>
    </xf>
    <xf numFmtId="180" fontId="0" fillId="0" borderId="0" xfId="0" applyNumberFormat="1" applyAlignment="1">
      <alignment/>
    </xf>
    <xf numFmtId="0" fontId="4" fillId="0" borderId="0" xfId="0" applyFont="1" applyBorder="1" applyAlignment="1">
      <alignment/>
    </xf>
    <xf numFmtId="180" fontId="0" fillId="0" borderId="0" xfId="0" applyNumberFormat="1" applyBorder="1" applyAlignment="1">
      <alignment/>
    </xf>
    <xf numFmtId="0" fontId="5" fillId="0" borderId="0" xfId="0" applyFont="1" applyBorder="1" applyAlignment="1">
      <alignment/>
    </xf>
    <xf numFmtId="0" fontId="0" fillId="20" borderId="0" xfId="0" applyFont="1" applyFill="1" applyAlignment="1">
      <alignment horizontal="center" vertical="top" wrapText="1"/>
    </xf>
    <xf numFmtId="181"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181" fontId="4" fillId="0" borderId="10" xfId="0" applyNumberFormat="1" applyFont="1" applyFill="1" applyBorder="1" applyAlignment="1" applyProtection="1">
      <alignment vertical="center"/>
      <protection locked="0"/>
    </xf>
    <xf numFmtId="0" fontId="6" fillId="0" borderId="0" xfId="0" applyFont="1" applyAlignment="1">
      <alignment horizontal="center"/>
    </xf>
    <xf numFmtId="0" fontId="4" fillId="0" borderId="10" xfId="0" applyFont="1" applyFill="1" applyBorder="1" applyAlignment="1" applyProtection="1">
      <alignment vertical="center"/>
      <protection locked="0"/>
    </xf>
    <xf numFmtId="0" fontId="4" fillId="0" borderId="10" xfId="0" applyFont="1" applyFill="1" applyBorder="1" applyAlignment="1">
      <alignment wrapText="1"/>
    </xf>
    <xf numFmtId="182" fontId="4" fillId="0" borderId="10" xfId="0" applyNumberFormat="1" applyFont="1" applyFill="1" applyBorder="1" applyAlignment="1" applyProtection="1">
      <alignment vertical="center"/>
      <protection locked="0"/>
    </xf>
    <xf numFmtId="0" fontId="3" fillId="0" borderId="10" xfId="0" applyFont="1" applyFill="1" applyBorder="1" applyAlignment="1">
      <alignment vertical="center"/>
    </xf>
    <xf numFmtId="181" fontId="4" fillId="0" borderId="10" xfId="0" applyNumberFormat="1" applyFont="1" applyFill="1"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184"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top" wrapText="1"/>
      <protection locked="0"/>
    </xf>
    <xf numFmtId="0" fontId="5"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ill="1" applyAlignment="1">
      <alignment/>
    </xf>
    <xf numFmtId="0" fontId="0" fillId="0" borderId="0" xfId="0" applyFont="1" applyFill="1" applyAlignment="1">
      <alignment horizontal="center" vertical="top" wrapText="1"/>
    </xf>
    <xf numFmtId="180" fontId="0" fillId="0" borderId="0" xfId="0" applyNumberFormat="1" applyFill="1" applyAlignment="1">
      <alignment/>
    </xf>
    <xf numFmtId="0" fontId="0" fillId="0" borderId="10" xfId="0" applyBorder="1" applyAlignment="1">
      <alignment horizontal="center" wrapText="1"/>
    </xf>
    <xf numFmtId="181" fontId="4" fillId="0" borderId="10" xfId="0" applyNumberFormat="1" applyFont="1" applyBorder="1" applyAlignment="1">
      <alignment/>
    </xf>
    <xf numFmtId="0" fontId="9"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9" fillId="0" borderId="0" xfId="0" applyFont="1" applyAlignment="1">
      <alignment wrapText="1"/>
    </xf>
    <xf numFmtId="0" fontId="10" fillId="0" borderId="0" xfId="0" applyFont="1" applyAlignment="1">
      <alignment horizontal="center" wrapText="1"/>
    </xf>
    <xf numFmtId="0" fontId="0" fillId="0" borderId="0" xfId="0"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xf>
    <xf numFmtId="0" fontId="0"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33"/>
  <sheetViews>
    <sheetView tabSelected="1" zoomScaleSheetLayoutView="75" zoomScalePageLayoutView="0" workbookViewId="0" topLeftCell="Q16">
      <selection activeCell="Z23" sqref="Z23"/>
    </sheetView>
  </sheetViews>
  <sheetFormatPr defaultColWidth="9.00390625" defaultRowHeight="12.75"/>
  <cols>
    <col min="1" max="1" width="4.25390625" style="0" customWidth="1"/>
    <col min="2" max="2" width="20.25390625" style="0" customWidth="1"/>
    <col min="3" max="3" width="7.375" style="0" customWidth="1"/>
    <col min="4" max="4" width="7.625" style="0" customWidth="1"/>
    <col min="5" max="5" width="7.875" style="0" customWidth="1"/>
    <col min="6" max="6" width="11.00390625" style="0" customWidth="1"/>
    <col min="7" max="7" width="10.625" style="0" customWidth="1"/>
    <col min="8" max="8" width="11.875" style="0" customWidth="1"/>
    <col min="9" max="9" width="8.75390625" style="0" customWidth="1"/>
    <col min="10" max="10" width="8.625" style="0" customWidth="1"/>
    <col min="11" max="11" width="8.875" style="0" customWidth="1"/>
    <col min="12" max="12" width="9.875" style="0" customWidth="1"/>
    <col min="13" max="13" width="11.625" style="0" customWidth="1"/>
    <col min="14" max="14" width="14.25390625" style="0" customWidth="1"/>
    <col min="15" max="15" width="13.125" style="0" customWidth="1"/>
    <col min="16" max="16" width="12.75390625" style="0" customWidth="1"/>
    <col min="17" max="17" width="16.25390625" style="0" customWidth="1"/>
    <col min="18" max="18" width="16.375" style="0" customWidth="1"/>
    <col min="19" max="19" width="18.75390625" style="0" customWidth="1"/>
    <col min="20" max="20" width="15.25390625" style="0" customWidth="1"/>
    <col min="21" max="21" width="11.75390625" style="0" customWidth="1"/>
    <col min="22" max="22" width="15.375" style="0" customWidth="1"/>
    <col min="23" max="23" width="15.125" style="0" customWidth="1"/>
    <col min="24" max="24" width="18.375" style="0" customWidth="1"/>
    <col min="25" max="25" width="18.75390625" style="0" customWidth="1"/>
    <col min="26" max="26" width="20.625" style="0" customWidth="1"/>
    <col min="27" max="27" width="18.25390625" style="0" customWidth="1"/>
    <col min="29" max="29" width="12.625" style="0" customWidth="1"/>
  </cols>
  <sheetData>
    <row r="1" spans="25:27" ht="12.75">
      <c r="Y1" s="35"/>
      <c r="AA1" s="36" t="s">
        <v>67</v>
      </c>
    </row>
    <row r="2" ht="12.75">
      <c r="Y2" t="s">
        <v>68</v>
      </c>
    </row>
    <row r="3" ht="12.75">
      <c r="Y3" t="s">
        <v>69</v>
      </c>
    </row>
    <row r="4" ht="12.75">
      <c r="Y4" t="s">
        <v>70</v>
      </c>
    </row>
    <row r="5" ht="12.75">
      <c r="Y5" t="s">
        <v>71</v>
      </c>
    </row>
    <row r="6" ht="12.75">
      <c r="Y6" t="s">
        <v>72</v>
      </c>
    </row>
    <row r="7" ht="12.75">
      <c r="Y7" t="s">
        <v>73</v>
      </c>
    </row>
    <row r="9" spans="1:27" ht="58.5" customHeight="1">
      <c r="A9" s="12"/>
      <c r="B9" s="12"/>
      <c r="C9" s="38" t="s">
        <v>66</v>
      </c>
      <c r="D9" s="38"/>
      <c r="E9" s="38"/>
      <c r="F9" s="38"/>
      <c r="G9" s="38"/>
      <c r="H9" s="38"/>
      <c r="I9" s="38"/>
      <c r="J9" s="38"/>
      <c r="K9" s="38"/>
      <c r="L9" s="38"/>
      <c r="M9" s="38"/>
      <c r="N9" s="38"/>
      <c r="O9" s="38"/>
      <c r="P9" s="38"/>
      <c r="Q9" s="38"/>
      <c r="R9" s="12"/>
      <c r="S9" s="38" t="s">
        <v>66</v>
      </c>
      <c r="T9" s="38"/>
      <c r="U9" s="38"/>
      <c r="V9" s="38"/>
      <c r="W9" s="38"/>
      <c r="X9" s="38"/>
      <c r="Y9" s="38"/>
      <c r="Z9" s="38"/>
      <c r="AA9" s="39"/>
    </row>
    <row r="11" spans="1:27" ht="213" customHeight="1">
      <c r="A11" s="42" t="s">
        <v>2</v>
      </c>
      <c r="B11" s="42" t="s">
        <v>0</v>
      </c>
      <c r="C11" s="40" t="s">
        <v>46</v>
      </c>
      <c r="D11" s="43"/>
      <c r="E11" s="43"/>
      <c r="F11" s="44" t="s">
        <v>47</v>
      </c>
      <c r="G11" s="44"/>
      <c r="H11" s="44"/>
      <c r="I11" s="40" t="s">
        <v>48</v>
      </c>
      <c r="J11" s="40"/>
      <c r="K11" s="40"/>
      <c r="L11" s="41" t="s">
        <v>3</v>
      </c>
      <c r="M11" s="19" t="s">
        <v>10</v>
      </c>
      <c r="N11" s="19" t="s">
        <v>10</v>
      </c>
      <c r="O11" s="19" t="s">
        <v>11</v>
      </c>
      <c r="P11" s="19" t="s">
        <v>11</v>
      </c>
      <c r="Q11" s="19" t="s">
        <v>62</v>
      </c>
      <c r="R11" s="19" t="s">
        <v>62</v>
      </c>
      <c r="S11" s="19" t="s">
        <v>61</v>
      </c>
      <c r="T11" s="20" t="s">
        <v>63</v>
      </c>
      <c r="U11" s="45" t="s">
        <v>4</v>
      </c>
      <c r="V11" s="21" t="s">
        <v>56</v>
      </c>
      <c r="W11" s="22" t="s">
        <v>55</v>
      </c>
      <c r="X11" s="27" t="s">
        <v>60</v>
      </c>
      <c r="Y11" s="23" t="s">
        <v>57</v>
      </c>
      <c r="Z11" s="23" t="s">
        <v>59</v>
      </c>
      <c r="AA11" s="23" t="s">
        <v>58</v>
      </c>
    </row>
    <row r="12" spans="1:63" ht="12.75" customHeight="1">
      <c r="A12" s="42"/>
      <c r="B12" s="42"/>
      <c r="C12" s="42">
        <v>2010</v>
      </c>
      <c r="D12" s="42">
        <v>2011</v>
      </c>
      <c r="E12" s="42">
        <v>2012</v>
      </c>
      <c r="F12" s="40" t="s">
        <v>49</v>
      </c>
      <c r="G12" s="40" t="s">
        <v>50</v>
      </c>
      <c r="H12" s="40" t="s">
        <v>51</v>
      </c>
      <c r="I12" s="42" t="s">
        <v>52</v>
      </c>
      <c r="J12" s="42" t="s">
        <v>53</v>
      </c>
      <c r="K12" s="42" t="s">
        <v>54</v>
      </c>
      <c r="L12" s="41"/>
      <c r="M12" s="41">
        <v>2013</v>
      </c>
      <c r="N12" s="41">
        <v>2014</v>
      </c>
      <c r="O12" s="41">
        <v>2013</v>
      </c>
      <c r="P12" s="41">
        <v>2014</v>
      </c>
      <c r="Q12" s="41">
        <v>2013</v>
      </c>
      <c r="R12" s="41">
        <v>2014</v>
      </c>
      <c r="S12" s="40" t="s">
        <v>74</v>
      </c>
      <c r="T12" s="40" t="s">
        <v>74</v>
      </c>
      <c r="U12" s="45"/>
      <c r="V12" s="41">
        <v>2014</v>
      </c>
      <c r="W12" s="41">
        <v>2014</v>
      </c>
      <c r="X12" s="41">
        <v>2014</v>
      </c>
      <c r="Y12" s="41">
        <v>2014</v>
      </c>
      <c r="Z12" s="41">
        <v>2014</v>
      </c>
      <c r="AA12" s="41">
        <v>2014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1:63" ht="12.75" customHeight="1">
      <c r="A13" s="42"/>
      <c r="B13" s="42"/>
      <c r="C13" s="42"/>
      <c r="D13" s="42"/>
      <c r="E13" s="42"/>
      <c r="F13" s="40"/>
      <c r="G13" s="40"/>
      <c r="H13" s="40"/>
      <c r="I13" s="42"/>
      <c r="J13" s="42"/>
      <c r="K13" s="42"/>
      <c r="L13" s="41"/>
      <c r="M13" s="41"/>
      <c r="N13" s="41"/>
      <c r="O13" s="41"/>
      <c r="P13" s="41"/>
      <c r="Q13" s="41"/>
      <c r="R13" s="41"/>
      <c r="S13" s="40"/>
      <c r="T13" s="40"/>
      <c r="U13" s="45"/>
      <c r="V13" s="41"/>
      <c r="W13" s="41"/>
      <c r="X13" s="41"/>
      <c r="Y13" s="41"/>
      <c r="Z13" s="41"/>
      <c r="AA13" s="41"/>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1:63" ht="12.75" customHeight="1">
      <c r="A14" s="24"/>
      <c r="B14" s="24"/>
      <c r="C14" s="24" t="s">
        <v>38</v>
      </c>
      <c r="D14" s="24" t="s">
        <v>39</v>
      </c>
      <c r="E14" s="24" t="s">
        <v>40</v>
      </c>
      <c r="F14" s="19" t="s">
        <v>35</v>
      </c>
      <c r="G14" s="19" t="s">
        <v>36</v>
      </c>
      <c r="H14" s="19" t="s">
        <v>37</v>
      </c>
      <c r="I14" s="24" t="s">
        <v>31</v>
      </c>
      <c r="J14" s="24" t="s">
        <v>32</v>
      </c>
      <c r="K14" s="24" t="s">
        <v>33</v>
      </c>
      <c r="L14" s="18" t="s">
        <v>34</v>
      </c>
      <c r="M14" s="18"/>
      <c r="N14" s="18"/>
      <c r="O14" s="18"/>
      <c r="P14" s="18"/>
      <c r="Q14" s="18" t="s">
        <v>28</v>
      </c>
      <c r="R14" s="18" t="s">
        <v>30</v>
      </c>
      <c r="S14" s="19" t="s">
        <v>41</v>
      </c>
      <c r="T14" s="19" t="s">
        <v>29</v>
      </c>
      <c r="U14" s="20" t="s">
        <v>27</v>
      </c>
      <c r="V14" s="18" t="s">
        <v>26</v>
      </c>
      <c r="W14" s="18" t="s">
        <v>25</v>
      </c>
      <c r="X14" s="18" t="s">
        <v>24</v>
      </c>
      <c r="Y14" s="18" t="s">
        <v>23</v>
      </c>
      <c r="Z14" s="18" t="s">
        <v>22</v>
      </c>
      <c r="AA14" s="18" t="s">
        <v>22</v>
      </c>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1:63" s="7" customFormat="1" ht="85.5" customHeight="1">
      <c r="A15" s="25">
        <v>1</v>
      </c>
      <c r="B15" s="25">
        <v>2</v>
      </c>
      <c r="C15" s="25">
        <v>3</v>
      </c>
      <c r="D15" s="25">
        <v>4</v>
      </c>
      <c r="E15" s="25">
        <v>5</v>
      </c>
      <c r="F15" s="25">
        <v>6</v>
      </c>
      <c r="G15" s="25">
        <v>7</v>
      </c>
      <c r="H15" s="25">
        <v>8</v>
      </c>
      <c r="I15" s="26" t="s">
        <v>7</v>
      </c>
      <c r="J15" s="26" t="s">
        <v>8</v>
      </c>
      <c r="K15" s="26" t="s">
        <v>9</v>
      </c>
      <c r="L15" s="26" t="s">
        <v>5</v>
      </c>
      <c r="M15" s="26" t="s">
        <v>17</v>
      </c>
      <c r="N15" s="26" t="s">
        <v>18</v>
      </c>
      <c r="O15" s="26" t="s">
        <v>19</v>
      </c>
      <c r="P15" s="26" t="s">
        <v>20</v>
      </c>
      <c r="Q15" s="26" t="s">
        <v>15</v>
      </c>
      <c r="R15" s="26" t="s">
        <v>16</v>
      </c>
      <c r="S15" s="26">
        <v>19</v>
      </c>
      <c r="T15" s="26" t="s">
        <v>13</v>
      </c>
      <c r="U15" s="26" t="s">
        <v>21</v>
      </c>
      <c r="V15" s="26" t="s">
        <v>75</v>
      </c>
      <c r="W15" s="26" t="s">
        <v>12</v>
      </c>
      <c r="X15" s="26" t="s">
        <v>76</v>
      </c>
      <c r="Y15" s="26">
        <v>25</v>
      </c>
      <c r="Z15" s="26" t="s">
        <v>14</v>
      </c>
      <c r="AA15" s="26">
        <v>27</v>
      </c>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row>
    <row r="16" spans="1:63" ht="31.5">
      <c r="A16" s="13">
        <v>1</v>
      </c>
      <c r="B16" s="14" t="s">
        <v>45</v>
      </c>
      <c r="C16" s="11">
        <v>48.298</v>
      </c>
      <c r="D16" s="11">
        <v>48.038</v>
      </c>
      <c r="E16" s="11">
        <v>47.852</v>
      </c>
      <c r="F16" s="11">
        <v>41487.874</v>
      </c>
      <c r="G16" s="11">
        <v>47345.136</v>
      </c>
      <c r="H16" s="11">
        <v>54911.345</v>
      </c>
      <c r="I16" s="15">
        <f aca="true" t="shared" si="0" ref="I16:K19">(F16/C16)/(F$20/C$20)</f>
        <v>1.295557346244021</v>
      </c>
      <c r="J16" s="15">
        <f t="shared" si="0"/>
        <v>1.301180628992252</v>
      </c>
      <c r="K16" s="15">
        <f t="shared" si="0"/>
        <v>1.317622680013696</v>
      </c>
      <c r="L16" s="15">
        <f>K16-I16</f>
        <v>0.02206533376967501</v>
      </c>
      <c r="M16" s="15">
        <f>EXP(LN(J16)+2*LN(K16)-2/3*(LN(I16)+LN(J16)+LN(K16)))</f>
        <v>1.3269753367529211</v>
      </c>
      <c r="N16" s="15">
        <f>EXP(LN(K16)-(2*(LN(I16)-LN(J16))+(LN(J16)-LN(K16)))/3-((LN(I16)-LN(J16))+(LN(J16)-LN(K16)))/2)</f>
        <v>1.3382278423982106</v>
      </c>
      <c r="O16" s="15">
        <f>J16+2*K16-2/3*(I16+J16+K16)</f>
        <v>1.326852218852998</v>
      </c>
      <c r="P16" s="15">
        <f>K16-(2*(I16-J16)+(J16-K16))/3-((I16-J16)+(J16-K16))/2</f>
        <v>1.3378848857378356</v>
      </c>
      <c r="Q16" s="15">
        <f>IF(L16&lt;0,M16,O16)</f>
        <v>1.326852218852998</v>
      </c>
      <c r="R16" s="15">
        <f>IF(L16&lt;0,N16,P16)</f>
        <v>1.3378848857378356</v>
      </c>
      <c r="S16" s="11">
        <v>53335.487</v>
      </c>
      <c r="T16" s="15">
        <f>(S16/E16)/(S$20/E$20)</f>
        <v>1.309468117405442</v>
      </c>
      <c r="U16" s="15">
        <f>T16/Q16</f>
        <v>0.9868982384017235</v>
      </c>
      <c r="V16" s="11">
        <f>R16*U16*(C16+D16+E16)*Q$23/(C$20+D$20+E$20)</f>
        <v>56548.53267918107</v>
      </c>
      <c r="W16" s="15">
        <f>(V16/E16)/(V$20/E$20)</f>
        <v>1.3197370821272683</v>
      </c>
      <c r="X16" s="11">
        <f>W16*E16/E$20*Q$23</f>
        <v>56470.89791912594</v>
      </c>
      <c r="Y16" s="11">
        <v>644.69</v>
      </c>
      <c r="Z16" s="11">
        <f>X16+Y16</f>
        <v>57115.587919125945</v>
      </c>
      <c r="AA16" s="11">
        <f>ROUND(Z16,1)</f>
        <v>57115.6</v>
      </c>
      <c r="AB16" s="29"/>
      <c r="AC16" s="31"/>
      <c r="AD16" s="31"/>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1:30" ht="31.5">
      <c r="A17" s="13">
        <f>A16+1</f>
        <v>2</v>
      </c>
      <c r="B17" s="14" t="s">
        <v>42</v>
      </c>
      <c r="C17" s="11">
        <v>6.347</v>
      </c>
      <c r="D17" s="11">
        <v>6.522</v>
      </c>
      <c r="E17" s="11">
        <v>6.252</v>
      </c>
      <c r="F17" s="11">
        <v>299.753</v>
      </c>
      <c r="G17" s="11">
        <v>380.915</v>
      </c>
      <c r="H17" s="11">
        <v>316.882</v>
      </c>
      <c r="I17" s="15">
        <f t="shared" si="0"/>
        <v>0.07122945935290505</v>
      </c>
      <c r="J17" s="15">
        <f t="shared" si="0"/>
        <v>0.07710710879886488</v>
      </c>
      <c r="K17" s="15">
        <f t="shared" si="0"/>
        <v>0.05819794843280241</v>
      </c>
      <c r="L17" s="15">
        <f>K17-I17</f>
        <v>-0.013031510920102636</v>
      </c>
      <c r="M17" s="15">
        <f>EXP(LN(J17)+2*LN(K17)-2/3*(LN(I17)+LN(J17)+LN(K17)))</f>
        <v>0.05586441752326831</v>
      </c>
      <c r="N17" s="15">
        <f>EXP(LN(K17)-(2*(LN(I17)-LN(J17))+(LN(J17)-LN(K17)))/3-((LN(I17)-LN(J17))+(LN(J17)-LN(K17)))/2)</f>
        <v>0.050496268751816946</v>
      </c>
      <c r="O17" s="15">
        <f>J17+2*K17-2/3*(I17+J17+K17)</f>
        <v>0.05581332794142149</v>
      </c>
      <c r="P17" s="15">
        <f>K17-(2*(I17-J17)+(J17-K17))/3-((I17-J17)+(J17-K17))/2</f>
        <v>0.049297572481370164</v>
      </c>
      <c r="Q17" s="15">
        <f>IF(L17&lt;0,M17,O17)</f>
        <v>0.05586441752326831</v>
      </c>
      <c r="R17" s="15">
        <f>IF(L17&lt;0,N17,P17)</f>
        <v>0.050496268751816946</v>
      </c>
      <c r="S17" s="11">
        <v>295.894</v>
      </c>
      <c r="T17" s="15">
        <f>(S17/E17)/(S$20/E$20)</f>
        <v>0.05560270851379527</v>
      </c>
      <c r="U17" s="15">
        <f>T17/Q17</f>
        <v>0.9953152825881693</v>
      </c>
      <c r="V17" s="11">
        <f>R17*U17*(C17+D17+E17)*Q$23/(C$20+D$20+E$20)</f>
        <v>285.4510624719686</v>
      </c>
      <c r="W17" s="15">
        <f>(V17/E17)/(V$20/E$20)</f>
        <v>0.0509892786406721</v>
      </c>
      <c r="X17" s="11">
        <f>W17*E17/E$20*Q$23</f>
        <v>285.05917034510793</v>
      </c>
      <c r="Y17" s="11"/>
      <c r="Z17" s="11">
        <f>X17+Y17</f>
        <v>285.05917034510793</v>
      </c>
      <c r="AA17" s="11">
        <f>ROUND(Z17,1)</f>
        <v>285.1</v>
      </c>
      <c r="AC17" s="3"/>
      <c r="AD17" s="3"/>
    </row>
    <row r="18" spans="1:30" ht="15.75">
      <c r="A18" s="13">
        <f>A17+1</f>
        <v>3</v>
      </c>
      <c r="B18" s="14" t="s">
        <v>43</v>
      </c>
      <c r="C18" s="11">
        <v>3.09</v>
      </c>
      <c r="D18" s="11">
        <v>2.914</v>
      </c>
      <c r="E18" s="11">
        <v>2.966</v>
      </c>
      <c r="F18" s="11">
        <v>1672.91</v>
      </c>
      <c r="G18" s="11">
        <v>1897.143</v>
      </c>
      <c r="H18" s="11">
        <v>1943.169</v>
      </c>
      <c r="I18" s="15">
        <f t="shared" si="0"/>
        <v>0.8165423338224805</v>
      </c>
      <c r="J18" s="15">
        <f t="shared" si="0"/>
        <v>0.8595233095799245</v>
      </c>
      <c r="K18" s="15">
        <f t="shared" si="0"/>
        <v>0.7522609203543267</v>
      </c>
      <c r="L18" s="15">
        <f>K18-I18</f>
        <v>-0.06428141346815386</v>
      </c>
      <c r="M18" s="15">
        <f>EXP(LN(J18)+2*LN(K18)-2/3*(LN(I18)+LN(J18)+LN(K18)))</f>
        <v>0.7446029464904378</v>
      </c>
      <c r="N18" s="15">
        <f>EXP(LN(K18)-(2*(LN(I18)-LN(J18))+(LN(J18)-LN(K18)))/3-((LN(I18)-LN(J18))+(LN(J18)-LN(K18)))/2)</f>
        <v>0.7146931968193645</v>
      </c>
      <c r="O18" s="15">
        <f>J18+2*K18-2/3*(I18+J18+K18)</f>
        <v>0.7451607744507569</v>
      </c>
      <c r="P18" s="15">
        <f>K18-(2*(I18-J18)+(J18-K18))/3-((I18-J18)+(J18-K18))/2</f>
        <v>0.7130200677166798</v>
      </c>
      <c r="Q18" s="15">
        <f>IF(L18&lt;0,M18,O18)</f>
        <v>0.7446029464904378</v>
      </c>
      <c r="R18" s="15">
        <f>IF(L18&lt;0,N18,P18)</f>
        <v>0.7146931968193645</v>
      </c>
      <c r="S18" s="11">
        <v>2005.302</v>
      </c>
      <c r="T18" s="15">
        <f>(S18/E18)/(S$20/E$20)</f>
        <v>0.7943051862485747</v>
      </c>
      <c r="U18" s="15">
        <f>T18/Q18</f>
        <v>1.0667499907063223</v>
      </c>
      <c r="V18" s="11">
        <f>R18*U18*(C18+D18+E18)*Q$23/(C$20+D$20+E$20)</f>
        <v>2031.3082860235575</v>
      </c>
      <c r="W18" s="15">
        <f>(V18/E18)/(V$20/E$20)</f>
        <v>0.7648404825661507</v>
      </c>
      <c r="X18" s="11">
        <f>W18*E18/E$20*Q$23</f>
        <v>2028.5195287576857</v>
      </c>
      <c r="Y18" s="11"/>
      <c r="Z18" s="11">
        <f>X18+Y18</f>
        <v>2028.5195287576857</v>
      </c>
      <c r="AA18" s="11">
        <f>ROUND(Z18,1)</f>
        <v>2028.5</v>
      </c>
      <c r="AC18" s="3"/>
      <c r="AD18" s="3"/>
    </row>
    <row r="19" spans="1:30" ht="20.25" customHeight="1">
      <c r="A19" s="13">
        <f>A18+1</f>
        <v>4</v>
      </c>
      <c r="B19" s="14" t="s">
        <v>44</v>
      </c>
      <c r="C19" s="11">
        <v>12.161</v>
      </c>
      <c r="D19" s="11">
        <v>12.067</v>
      </c>
      <c r="E19" s="11">
        <v>12.285</v>
      </c>
      <c r="F19" s="11">
        <v>2882.844</v>
      </c>
      <c r="G19" s="11">
        <v>3050.502</v>
      </c>
      <c r="H19" s="11">
        <v>3230.24</v>
      </c>
      <c r="I19" s="15">
        <f t="shared" si="0"/>
        <v>0.35753327037923865</v>
      </c>
      <c r="J19" s="15">
        <f t="shared" si="0"/>
        <v>0.33374835972222583</v>
      </c>
      <c r="K19" s="15">
        <f t="shared" si="0"/>
        <v>0.3019177902003924</v>
      </c>
      <c r="L19" s="15">
        <f>K19-I19</f>
        <v>-0.055615480178846266</v>
      </c>
      <c r="M19" s="15">
        <f>EXP(LN(J19)+2*LN(K19)-2/3*(LN(I19)+LN(J19)+LN(K19)))</f>
        <v>0.27889903475275984</v>
      </c>
      <c r="N19" s="15">
        <f>EXP(LN(K19)-(2*(LN(I19)-LN(J19))+(LN(J19)-LN(K19)))/3-((LN(I19)-LN(J19))+(LN(J19)-LN(K19)))/2)</f>
        <v>0.2562908683646916</v>
      </c>
      <c r="O19" s="15">
        <f>J19+2*K19-2/3*(I19+J19+K19)</f>
        <v>0.27545099325510614</v>
      </c>
      <c r="P19" s="15">
        <f>K19-(2*(I19-J19)+(J19-K19))/3-((I19-J19)+(J19-K19))/2</f>
        <v>0.2476432531656829</v>
      </c>
      <c r="Q19" s="15">
        <f>IF(L19&lt;0,M19,O19)</f>
        <v>0.27889903475275984</v>
      </c>
      <c r="R19" s="15">
        <f>IF(L19&lt;0,N19,P19)</f>
        <v>0.2562908683646916</v>
      </c>
      <c r="S19" s="11">
        <v>3396.883</v>
      </c>
      <c r="T19" s="15">
        <f>(S19/E19)/(S$20/E$20)</f>
        <v>0.3248509833026682</v>
      </c>
      <c r="U19" s="15">
        <f>T19/Q19</f>
        <v>1.1647619490352275</v>
      </c>
      <c r="V19" s="11">
        <f>R19*U19*(C19+D19+E19)*Q$23/(C$20+D$20+E$20)</f>
        <v>3237.5681979017277</v>
      </c>
      <c r="W19" s="15">
        <f>(V19/E19)/(V$20/E$20)</f>
        <v>0.2943133337153672</v>
      </c>
      <c r="X19" s="11">
        <f>W19*E19/E$20*Q$23</f>
        <v>3233.1233817712687</v>
      </c>
      <c r="Y19" s="11">
        <v>40.81</v>
      </c>
      <c r="Z19" s="11">
        <f>X19+Y19</f>
        <v>3273.9333817712686</v>
      </c>
      <c r="AA19" s="11">
        <f>ROUND(Z19,1)</f>
        <v>3273.9</v>
      </c>
      <c r="AC19" s="3"/>
      <c r="AD19" s="3"/>
    </row>
    <row r="20" spans="1:30" ht="15.75">
      <c r="A20" s="16"/>
      <c r="B20" s="16" t="s">
        <v>1</v>
      </c>
      <c r="C20" s="17">
        <f aca="true" t="shared" si="1" ref="C20:H20">SUM(C16:C19)</f>
        <v>69.896</v>
      </c>
      <c r="D20" s="17">
        <f t="shared" si="1"/>
        <v>69.541</v>
      </c>
      <c r="E20" s="17">
        <f t="shared" si="1"/>
        <v>69.355</v>
      </c>
      <c r="F20" s="11">
        <f t="shared" si="1"/>
        <v>46343.381</v>
      </c>
      <c r="G20" s="11">
        <f t="shared" si="1"/>
        <v>52673.696</v>
      </c>
      <c r="H20" s="11">
        <f t="shared" si="1"/>
        <v>60401.636</v>
      </c>
      <c r="I20" s="15"/>
      <c r="J20" s="15"/>
      <c r="K20" s="15"/>
      <c r="L20" s="15" t="s">
        <v>6</v>
      </c>
      <c r="M20" s="15"/>
      <c r="N20" s="15"/>
      <c r="O20" s="15"/>
      <c r="P20" s="15"/>
      <c r="Q20" s="15"/>
      <c r="R20" s="15"/>
      <c r="S20" s="11">
        <f>SUM(S16:S19)</f>
        <v>59033.566000000006</v>
      </c>
      <c r="T20" s="15">
        <f>(S20/E20)/(S$20/E$20)</f>
        <v>1</v>
      </c>
      <c r="U20" s="15"/>
      <c r="V20" s="11">
        <f>SUM(V16:V19)</f>
        <v>62102.860225578326</v>
      </c>
      <c r="W20" s="15">
        <f>(V20/E20)/(V$20/E$20)</f>
        <v>1</v>
      </c>
      <c r="X20" s="11">
        <f>SUM(X16:X19)</f>
        <v>62017.600000000006</v>
      </c>
      <c r="Y20" s="11">
        <f>SUM(Y16:Y19)</f>
        <v>685.5</v>
      </c>
      <c r="Z20" s="11">
        <f>SUM(Z16:Z19)</f>
        <v>62703.100000000006</v>
      </c>
      <c r="AA20" s="11">
        <f>SUM(AA16:AA19)</f>
        <v>62703.1</v>
      </c>
      <c r="AD20" s="3"/>
    </row>
    <row r="21" spans="19:24" ht="12.75">
      <c r="S21" s="9"/>
      <c r="X21" s="8"/>
    </row>
    <row r="22" spans="12:26" ht="95.25" customHeight="1">
      <c r="L22" s="1"/>
      <c r="M22" s="1"/>
      <c r="N22" s="1"/>
      <c r="O22" s="1"/>
      <c r="P22" s="1"/>
      <c r="Q22" s="32" t="s">
        <v>64</v>
      </c>
      <c r="R22" s="32" t="s">
        <v>65</v>
      </c>
      <c r="S22" s="37" t="s">
        <v>77</v>
      </c>
      <c r="T22" s="37"/>
      <c r="U22" s="37"/>
      <c r="Z22" s="34" t="s">
        <v>78</v>
      </c>
    </row>
    <row r="23" spans="1:22" ht="15.75">
      <c r="A23" s="4"/>
      <c r="B23" s="4"/>
      <c r="L23" s="2"/>
      <c r="M23" s="2"/>
      <c r="N23" s="1"/>
      <c r="O23" s="1"/>
      <c r="P23" s="1"/>
      <c r="Q23" s="33">
        <v>62017.6</v>
      </c>
      <c r="R23" s="33">
        <v>62703.1</v>
      </c>
      <c r="S23" s="10"/>
      <c r="T23" s="2"/>
      <c r="U23" s="2"/>
      <c r="V23" s="2"/>
    </row>
    <row r="24" spans="25:26" ht="12.75">
      <c r="Y24" s="8"/>
      <c r="Z24" s="8"/>
    </row>
    <row r="25" ht="12.75">
      <c r="Z25" s="8"/>
    </row>
    <row r="26" spans="19:25" ht="12.75">
      <c r="S26" s="9"/>
      <c r="V26" s="2"/>
      <c r="W26" s="6"/>
      <c r="X26" s="28"/>
      <c r="Y26" s="2"/>
    </row>
    <row r="27" spans="19:25" ht="15.75">
      <c r="S27" s="9"/>
      <c r="V27" s="4"/>
      <c r="W27" s="5"/>
      <c r="X27" s="5"/>
      <c r="Y27" s="5"/>
    </row>
    <row r="28" spans="19:26" ht="12.75">
      <c r="S28" s="9"/>
      <c r="Z28" s="9"/>
    </row>
    <row r="29" spans="19:26" ht="12.75">
      <c r="S29" s="9"/>
      <c r="Z29" s="9"/>
    </row>
    <row r="30" ht="12.75">
      <c r="S30" s="9"/>
    </row>
    <row r="31" ht="12.75">
      <c r="S31" s="9"/>
    </row>
    <row r="32" ht="12.75">
      <c r="S32" s="9"/>
    </row>
    <row r="33" ht="12.75">
      <c r="S33" s="9"/>
    </row>
  </sheetData>
  <sheetProtection/>
  <mergeCells count="33">
    <mergeCell ref="Z12:Z13"/>
    <mergeCell ref="F12:F13"/>
    <mergeCell ref="T12:T13"/>
    <mergeCell ref="U11:U13"/>
    <mergeCell ref="K12:K13"/>
    <mergeCell ref="X12:X13"/>
    <mergeCell ref="I11:K11"/>
    <mergeCell ref="N12:N13"/>
    <mergeCell ref="Y12:Y13"/>
    <mergeCell ref="G12:G13"/>
    <mergeCell ref="W12:W13"/>
    <mergeCell ref="L11:L13"/>
    <mergeCell ref="V12:V13"/>
    <mergeCell ref="I12:I13"/>
    <mergeCell ref="M12:M13"/>
    <mergeCell ref="F11:H11"/>
    <mergeCell ref="P12:P13"/>
    <mergeCell ref="O12:O13"/>
    <mergeCell ref="A11:A13"/>
    <mergeCell ref="B11:B13"/>
    <mergeCell ref="C11:E11"/>
    <mergeCell ref="C12:C13"/>
    <mergeCell ref="D12:D13"/>
    <mergeCell ref="S22:U22"/>
    <mergeCell ref="C9:Q9"/>
    <mergeCell ref="S9:AA9"/>
    <mergeCell ref="S12:S13"/>
    <mergeCell ref="Q12:Q13"/>
    <mergeCell ref="H12:H13"/>
    <mergeCell ref="E12:E13"/>
    <mergeCell ref="J12:J13"/>
    <mergeCell ref="R12:R13"/>
    <mergeCell ref="AA12:AA13"/>
  </mergeCell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21gfu-Dd-Tutunnik</dc:creator>
  <cp:keywords/>
  <dc:description/>
  <cp:lastModifiedBy>Admin</cp:lastModifiedBy>
  <cp:lastPrinted>2014-04-09T12:02:02Z</cp:lastPrinted>
  <dcterms:created xsi:type="dcterms:W3CDTF">2007-07-16T14:44:44Z</dcterms:created>
  <dcterms:modified xsi:type="dcterms:W3CDTF">2014-04-09T12:02:05Z</dcterms:modified>
  <cp:category/>
  <cp:version/>
  <cp:contentType/>
  <cp:contentStatus/>
</cp:coreProperties>
</file>