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4716" firstSheet="1" activeTab="5"/>
  </bookViews>
  <sheets>
    <sheet name="додаток 1" sheetId="1" r:id="rId1"/>
    <sheet name="додаток 2" sheetId="2" r:id="rId2"/>
    <sheet name="додаток 3" sheetId="3" r:id="rId3"/>
    <sheet name="додаток 4" sheetId="4" r:id="rId4"/>
    <sheet name="додаток 5" sheetId="5" r:id="rId5"/>
    <sheet name="додаток 6" sheetId="6" r:id="rId6"/>
  </sheets>
  <definedNames>
    <definedName name="_xlnm.Print_Titles" localSheetId="1">'додаток 2'!$A:$D,'додаток 2'!$10:$15</definedName>
    <definedName name="_xlnm.Print_Titles" localSheetId="2">'додаток 3'!$12:$16</definedName>
    <definedName name="_xlnm.Print_Titles" localSheetId="3">'додаток 4'!$14:$16</definedName>
    <definedName name="_xlnm.Print_Titles" localSheetId="4">'додаток 5'!$14:$19</definedName>
    <definedName name="_xlnm.Print_Titles" localSheetId="5">'додаток 6'!$11:$19</definedName>
  </definedNames>
  <calcPr fullCalcOnLoad="1"/>
</workbook>
</file>

<file path=xl/sharedStrings.xml><?xml version="1.0" encoding="utf-8"?>
<sst xmlns="http://schemas.openxmlformats.org/spreadsheetml/2006/main" count="560" uniqueCount="229">
  <si>
    <t>(грн)</t>
  </si>
  <si>
    <t>Загальний фонд</t>
  </si>
  <si>
    <t>Спеціальний фонд</t>
  </si>
  <si>
    <t>усього</t>
  </si>
  <si>
    <t>у тому числі бюджет розвитку</t>
  </si>
  <si>
    <t>Код Функціональної класифікації видатків та кредитування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</si>
  <si>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</si>
  <si>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</si>
  <si>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</si>
  <si>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</si>
  <si>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</si>
  <si>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</si>
  <si>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</si>
  <si>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</si>
  <si>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</si>
  <si>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0200000</t>
  </si>
  <si>
    <t>Виконавчий комітет Новокаховської міської ради</t>
  </si>
  <si>
    <t>0210000</t>
  </si>
  <si>
    <t>0210150</t>
  </si>
  <si>
    <t>0150</t>
  </si>
  <si>
    <t>0111</t>
  </si>
  <si>
    <t xml:space="preserve">Організаційне, інформаційно - аналітичне та матеріально - 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</si>
  <si>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0212010</t>
  </si>
  <si>
    <t>2010</t>
  </si>
  <si>
    <t>0731</t>
  </si>
  <si>
    <t>Багатопрофільна стаціонарна медична допомога населенню</t>
  </si>
  <si>
    <t>0212111</t>
  </si>
  <si>
    <t>2111</t>
  </si>
  <si>
    <t>0726</t>
  </si>
  <si>
    <t>0620</t>
  </si>
  <si>
    <t>0443</t>
  </si>
  <si>
    <t>0490</t>
  </si>
  <si>
    <t>7330</t>
  </si>
  <si>
    <t>7310</t>
  </si>
  <si>
    <t>Будівництво об"єктів житлово-комунального господарства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</si>
  <si>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</si>
  <si>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</si>
  <si>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Будівництво інших об"єктів комунальної власності</t>
  </si>
  <si>
    <t>0160</t>
  </si>
  <si>
    <t>0921</t>
  </si>
  <si>
    <t>1010000</t>
  </si>
  <si>
    <t>Відділ культури і туризму Новокаховської міської ради</t>
  </si>
  <si>
    <t>3116040</t>
  </si>
  <si>
    <t>6040</t>
  </si>
  <si>
    <t>Заходи, пов'язані з поліпшенням питної води</t>
  </si>
  <si>
    <t>3117310</t>
  </si>
  <si>
    <t>3117330</t>
  </si>
  <si>
    <t>Будівництво інших об'єктів  комунальної власності</t>
  </si>
  <si>
    <t>3310000</t>
  </si>
  <si>
    <t>Відділ реєстрації Новокаховської міської ради</t>
  </si>
  <si>
    <t>3310160</t>
  </si>
  <si>
    <t>Фінансове управління Новокаховської міської ради</t>
  </si>
  <si>
    <t>УСЬОГО</t>
  </si>
  <si>
    <t>0617361</t>
  </si>
  <si>
    <t>(код бюджету)</t>
  </si>
  <si>
    <t>Х</t>
  </si>
  <si>
    <t>1000000</t>
  </si>
  <si>
    <t>3300000</t>
  </si>
  <si>
    <t>Код</t>
  </si>
  <si>
    <t>Усього</t>
  </si>
  <si>
    <t>×</t>
  </si>
  <si>
    <t>Додаток 2</t>
  </si>
  <si>
    <t>21528000000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</si>
  <si>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</si>
  <si>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</si>
  <si>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 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</si>
  <si>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</si>
  <si>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</si>
  <si>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</si>
  <si>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</si>
  <si>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</si>
  <si>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</si>
  <si>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Зміни обсягів бюджетних коштів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</si>
  <si>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 </t>
  </si>
  <si>
    <t>Найменування об’єкта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</si>
  <si>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</si>
  <si>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</si>
  <si>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</si>
  <si>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</si>
  <si>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об’єкта на кінець бюджетного періоду, %</t>
  </si>
  <si>
    <t xml:space="preserve">Найменування головного розпорядника коштів місцевого бюджету/ відповідального виконавця,  найменування бюджетної програми згідно з Типовою програмною класифікацією видатків та кредитування місцевого бюджету 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</si>
  <si>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</si>
  <si>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</si>
  <si>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Міська цільова Програма розвитку та підтримки Комунального некомерційного підприємства «Центр первинної медико-санітарної допомоги міста Нова Каховка» на 2020-2022 роки</t>
  </si>
  <si>
    <t xml:space="preserve">Програма розвитку освітньої галузі на 2020-2022 роки </t>
  </si>
  <si>
    <t xml:space="preserve">Пограма розвитку освітньої галузі на 2020-2022 роки </t>
  </si>
  <si>
    <t>Відділ  культури і туризму Новокаховської міської ради</t>
  </si>
  <si>
    <t xml:space="preserve">Програма забезпечення іншої діяльності та розвитку виконавчого комітету Новокаховської міської ради на 2021 рік  </t>
  </si>
  <si>
    <t>Додаток 3</t>
  </si>
  <si>
    <t>Керівництво і управління у відповідній сфері у містах (місті Києві), селищах, селах,  територіальних громадах</t>
  </si>
  <si>
    <t>0611021</t>
  </si>
  <si>
    <t>1021</t>
  </si>
  <si>
    <t>Первинна медична допомога населенню, що надається центрами первинної медичної  (медико-санітарної) допомоги</t>
  </si>
  <si>
    <t>0617321</t>
  </si>
  <si>
    <t>7321</t>
  </si>
  <si>
    <t>Будівництво освітніх установ та закладів</t>
  </si>
  <si>
    <t>Надання загальної середньої освіти закладами загальної середньої освіти</t>
  </si>
  <si>
    <t>Рішення Новокаховської міської ради           від 12.12.2019 р.       № 2433                      (зі змінами)</t>
  </si>
  <si>
    <t>Рішення Новокаховської міської ради           від 12.12.2019 р.       № 2428                   (зі змінами)</t>
  </si>
  <si>
    <t>Рішення Новокаховської міської ради  від 12.12.2019 р.        № 2435                    (зі змінами)</t>
  </si>
  <si>
    <t>Міська цільова Програма розвитку та підтримки комунального некомерційного підприємства "Центральна міська лікарня міста Нова Каховка" Новокаховської міської ради на 2020-2022 роки</t>
  </si>
  <si>
    <t xml:space="preserve">до рішення    </t>
  </si>
  <si>
    <t>виконавчого комітету</t>
  </si>
  <si>
    <t>Заступник міського голови</t>
  </si>
  <si>
    <t>Л.Г. Чурсинов</t>
  </si>
  <si>
    <t xml:space="preserve">до рішення  </t>
  </si>
  <si>
    <t xml:space="preserve">до рішення   </t>
  </si>
  <si>
    <t>Зміни до додатку 3 "Розподіл видатків бюджету Новокаховської міської територіальної громади на 2021  рік"</t>
  </si>
  <si>
    <t>Зміни до додатку 6 "Розподіл коштів бюджету розвитку на здійснення заходів на будівництво, реконструкцію і реставрацію, капітальний ремонт об'єктів виробничої,                                                                                                                                                                                      комунікаційної та соціальної інфраструктури за об’єктами у 2021 році"</t>
  </si>
  <si>
    <t>Зміни додатку 7 "Розподіл витрат бюджету Новокаховської міської територіальної громади на реалізацію міських програм у 2021 році"</t>
  </si>
  <si>
    <t>Рішення Новокаховської міської ради від 17.12.2020 р.             № 154                         (зі змінами)</t>
  </si>
  <si>
    <t>Зміни до додатку 2 "Фінансування бюджету Новокаховської міської територіальної громади на 2021 рік"</t>
  </si>
  <si>
    <t>Додаток 1</t>
  </si>
  <si>
    <t>Рішення Новокаховської міської ради  від 12.12.2019 р.          № 2435                           (зі змінами від 04.03.2021 р. №234)</t>
  </si>
  <si>
    <t>загальний фонд</t>
  </si>
  <si>
    <t>спеціальний фонд</t>
  </si>
  <si>
    <t>Програма будівництва, реконструкції, капітальних ремонтів об'єктів соціальної сфери та інших об'єктів комунальної власності міста Нова Каховка на 2019-2021 роки</t>
  </si>
  <si>
    <t>Додаток 5</t>
  </si>
  <si>
    <t>0218841</t>
  </si>
  <si>
    <t>8841</t>
  </si>
  <si>
    <t>1060</t>
  </si>
  <si>
    <t>Надання довгострокових кредитів громадянам на будівництво/реконструкцію/придбання житла</t>
  </si>
  <si>
    <t>Цільова  програма розвитку культури і туризму Новокаховської міської територіальної громади на  2020-2022 роки</t>
  </si>
  <si>
    <t>Надання кредитів</t>
  </si>
  <si>
    <t>Повернення кредитів</t>
  </si>
  <si>
    <t>Кредитування, усього</t>
  </si>
  <si>
    <t>разом</t>
  </si>
  <si>
    <t>Надання коштів для забезпечення гарантійних зобов'язань за позичальників, що отримали кредити під місцеві гарантії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</si>
  <si>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</si>
  <si>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Зміни до додатку 4 "Кредитування бюджету Новокаховської міської територіальної громади у 2021 році"</t>
  </si>
  <si>
    <t xml:space="preserve">Програма розвитку житлового будівництва у місті Нова Каховка на 2020-2022 роки </t>
  </si>
  <si>
    <t>3000000</t>
  </si>
  <si>
    <t>Управління з питань надзвичайних ситуацій та цивільного захисту населення Новокаховської міської ради</t>
  </si>
  <si>
    <t>3010000</t>
  </si>
  <si>
    <t>7693</t>
  </si>
  <si>
    <t>0600000</t>
  </si>
  <si>
    <t>Відділ освіти  Новокаховської міської ради</t>
  </si>
  <si>
    <t>0610000</t>
  </si>
  <si>
    <t>0611010</t>
  </si>
  <si>
    <t>1010</t>
  </si>
  <si>
    <t>0910</t>
  </si>
  <si>
    <t>Надання дошкільної освіти</t>
  </si>
  <si>
    <t>0217693</t>
  </si>
  <si>
    <t>Інші заходи, пов'язані з економічною діяльністю</t>
  </si>
  <si>
    <t>Відділ у справах сім'ї, молоді, фізичної культури та спорту Новокаховської міської ради</t>
  </si>
  <si>
    <t>1100000</t>
  </si>
  <si>
    <t>1110000</t>
  </si>
  <si>
    <t>1110160</t>
  </si>
  <si>
    <t>1115062</t>
  </si>
  <si>
    <t>5062</t>
  </si>
  <si>
    <t>0810</t>
  </si>
  <si>
    <t>Підтримка спорту вищих досягнень та організацй, які здійснюють  фізкультурно-спортивну діяльність в регіоні</t>
  </si>
  <si>
    <t>3700000</t>
  </si>
  <si>
    <t>3710000</t>
  </si>
  <si>
    <t>3718710</t>
  </si>
  <si>
    <t>8710</t>
  </si>
  <si>
    <t>0133</t>
  </si>
  <si>
    <t>Резервний фонд місцевого бюджету</t>
  </si>
  <si>
    <t>3719800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</si>
  <si>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</si>
  <si>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</si>
  <si>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</si>
  <si>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3018741</t>
  </si>
  <si>
    <t>8741</t>
  </si>
  <si>
    <t>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</t>
  </si>
  <si>
    <t>Програма економічного, соціального та культурного розвитку міста Нова Каховка на 2021 рік</t>
  </si>
  <si>
    <t>Програма розвитку фізичної культури та спорту на території Новокаховської міської територіальної громади на 2020-2022 роки</t>
  </si>
  <si>
    <t>Рішення Новокаховської міської ради  від 12.12.2019 р.        № 2464                   (зі змінами від   №)</t>
  </si>
  <si>
    <t>Програма розвитку футболу на території Новокаховської  міської територіальної громади на 2020-2022 роки</t>
  </si>
  <si>
    <t>Рішення Новокаховської міської ради  від 12.12.2019 р.        № 2463                    (зі змінами від       №)</t>
  </si>
  <si>
    <t>0610</t>
  </si>
  <si>
    <t>0217310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</si>
  <si>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</si>
  <si>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</si>
  <si>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</si>
  <si>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</si>
  <si>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</si>
  <si>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</si>
  <si>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</si>
  <si>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0217330</t>
  </si>
  <si>
    <t>1017361</t>
  </si>
  <si>
    <t>1117361</t>
  </si>
  <si>
    <t>Програма фінансової підтримки підприємств комунальної власності міста Нова Каховка на 2020-2022 роки</t>
  </si>
  <si>
    <t>Рішення Новокаховської міської ради  від 12.12.2019 р.             № 2446 (зі змінами від  р. №)</t>
  </si>
  <si>
    <t>Рішення Новокаховської міської ради  від 12.12.2019 р.        № 2464                    (зі змінами від    №)</t>
  </si>
  <si>
    <t>Рішення Новокаховської міської ради           від 12.12.2019 р.       № 2433                      (зі змінами від_____№ ____   )</t>
  </si>
  <si>
    <t>Рішення Новокаховської міської ради           від 12.12.2019 р.       № 2428                   (зі змінами від _____№_____)</t>
  </si>
  <si>
    <t>Рішення Новокаховської міської ради від 24.12.2020 р.             № 169 (зі змінами від______ №__ )</t>
  </si>
  <si>
    <t>Рішення Новокаховської міської ради  від 12.12.2019 р.        № 2418                   (зі змінами ____від       №_____)</t>
  </si>
  <si>
    <t>Рішення Новокаховської міської ради  від 12.12.2019 р.        № 2418                   (зі змінами від ______ №____)</t>
  </si>
  <si>
    <t>Рішення Новокаховської міської ради від 20.12.2018 р.№ 1625                     (зі змінами  від №)</t>
  </si>
  <si>
    <t>Рішення Новокаховської міської ради від 20.12.2018 р.        № 1625                   (зі змінами від_______№____)</t>
  </si>
  <si>
    <t>Рішення Новокаховської міської ради  від 18.06.2020 р.            № 2947 (зі змінами від  ____ р. №____)</t>
  </si>
  <si>
    <t>Рішення Новокаховської міської ради  від 12.12.2019 р.        № 2435        (зі змінами від ______№____)</t>
  </si>
  <si>
    <t>0217322</t>
  </si>
  <si>
    <t>7322</t>
  </si>
  <si>
    <t>Будівництво медичних установ та закладів</t>
  </si>
  <si>
    <t>Додаток 6</t>
  </si>
  <si>
    <t xml:space="preserve">                                                               Додаток 4</t>
  </si>
  <si>
    <t xml:space="preserve">                                                               до рішення   </t>
  </si>
  <si>
    <t xml:space="preserve">                                                               виконавчого комітету</t>
  </si>
  <si>
    <t>Зміни до додатку 5 "Міжбюджетні трансферти на 2021 рік"</t>
  </si>
  <si>
    <t>1. Показники міжбюджетних трансфертів з інших бюджетів</t>
  </si>
  <si>
    <t>Код Класифікації доходу бюджету/Код бюджету</t>
  </si>
  <si>
    <t>Найменування трансферту/ Найменування бюджету-надавача міжбюджетного трансферту</t>
  </si>
  <si>
    <t>І. Трансферти до загального фонду бюджету</t>
  </si>
  <si>
    <t>ІІ. Трансферти до спеціального фонду бюджету</t>
  </si>
  <si>
    <t>УСЬОГО за розділами І, ІІ, у тому числі:</t>
  </si>
  <si>
    <t>2. Показники міжбюджетних трансфертів з інших бюджетів</t>
  </si>
  <si>
    <t>Код Програмної класифікації видатків та кредитування місцевого бюджету/Код бюджету</t>
  </si>
  <si>
    <t>Найменування трансферту/ Найменування бюджету-отримувача міжбюджетного трансферту</t>
  </si>
  <si>
    <t>І. Трансферти із загального фонду бюджету</t>
  </si>
  <si>
    <t>Державний бюджет України</t>
  </si>
  <si>
    <t>ІІ. Трансферти із спеціального фонду бюджету</t>
  </si>
  <si>
    <t xml:space="preserve">                                                                          Л.Г. Чурсинов</t>
  </si>
  <si>
    <t>для Управління Служби безпеки України в Херсонській області (для Каховського районного відділу)</t>
  </si>
  <si>
    <t>Капітальний ремонт покриття тротуарів  по вул. Першотравнева (район житлового будинку  №22 до вул. Гагаріна) в м. Нова Каховка, Херсонської області</t>
  </si>
  <si>
    <t xml:space="preserve">Капітальний ремонт частини приміщень будинку культури та благоустрій території з метою створення  Центру надання культурних послуг за адресою: вул. Шевченко, 9 в смт. Козацьке, Бериславський район, Херсонська область </t>
  </si>
  <si>
    <t>Капітальний ремонт адміністративно-побутових приміщень ІІІ поверху будівлі Комунального некомерційного підприємства "Центральна міська лікарня міста Нова Каховка" Новокаховської міської ради за адресою: Херсонська обл., м. Нова Каховка, вул. Героїв України, 33-А (проектно-кошторисні роботи)</t>
  </si>
  <si>
    <t>Капітальний ремонт бігових доріжок та легкоатлетичних секторів спортивного комплексу стадіон "Енергія" по пр. Дніпровський, буд. 28, м. Нова Каховка Херсонської області</t>
  </si>
  <si>
    <t>Капітальний ремонт покрівлі я/с №2 "Сонечко" м. Нова Каховка, вул. Історична, 94-а</t>
  </si>
  <si>
    <t>Будівництво пандусу до Казацької амбулаторія загальної практики сімейної медицини по вул. Степова, 31</t>
  </si>
  <si>
    <t>Рішення Новокаховської міської ради від 17.12.2020 р.             № 154 (зі змінами_______№_____)</t>
  </si>
  <si>
    <t xml:space="preserve">Програми підтримки та реалізації стратегічних ініціатив розвитку Новокаховської міської територіальної громади на 2021-2023 роки </t>
  </si>
  <si>
    <t>Рішення Новокаховської міської ради від 25.03.2021 р..             № 303 (зі змінами від______ №__ )</t>
  </si>
  <si>
    <t>Рішення Новокаховської міської ради           від 12.12.2019 р.       № 2428                   (зі змінами________№______)</t>
  </si>
  <si>
    <t>Капітальний ремонт ділянки теплової мережі  по вул. М. Букіна від буд. М.Букіна, 54 до буд М. Букини, 58  м. Нова Каховка Херсонської області (розробка проектно-вишукувальної документації)</t>
  </si>
  <si>
    <t>25.05.2021 № 258</t>
  </si>
  <si>
    <t xml:space="preserve">                                                                25.05.2021 № 258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</si>
</sst>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.00\ &quot;грн.&quot;_-;\-* #,##0.00\ &quot;грн.&quot;_-;_-* &quot;-&quot;??\ &quot;грн.&quot;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0.0"/>
    <numFmt numFmtId="202" formatCode="0.00000"/>
    <numFmt numFmtId="203" formatCode="0.0000"/>
    <numFmt numFmtId="204" formatCode="0.000"/>
    <numFmt numFmtId="205" formatCode="#,##0_ ;\-#,##0\ "/>
    <numFmt numFmtId="206" formatCode="0.0000000"/>
    <numFmt numFmtId="207" formatCode="0.000000"/>
  </numFmts>
  <fonts count="79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9"/>
      <name val="Times New Roman"/>
      <family val="1"/>
    </font>
    <font>
      <b/>
      <sz val="22"/>
      <name val="Times New Roman"/>
      <family val="1"/>
    </font>
    <font>
      <b/>
      <sz val="21"/>
      <name val="Times New Roman"/>
      <family val="1"/>
    </font>
    <font>
      <sz val="21"/>
      <name val="Times New Roman"/>
      <family val="1"/>
    </font>
    <font>
      <sz val="24"/>
      <name val="Times New Roman"/>
      <family val="1"/>
    </font>
    <font>
      <b/>
      <sz val="23"/>
      <name val="Times New Roman"/>
      <family val="1"/>
    </font>
    <font>
      <sz val="23"/>
      <name val="Times New Roman"/>
      <family val="1"/>
    </font>
    <font>
      <b/>
      <sz val="24"/>
      <name val="Times New Roman"/>
      <family val="1"/>
    </font>
    <font>
      <sz val="23"/>
      <name val="Arial Cyr"/>
      <family val="0"/>
    </font>
    <font>
      <sz val="16"/>
      <name val="Times New Roman"/>
      <family val="1"/>
    </font>
    <font>
      <b/>
      <sz val="12"/>
      <name val="Times New Roman"/>
      <family val="1"/>
    </font>
    <font>
      <b/>
      <sz val="23"/>
      <color indexed="8"/>
      <name val="Times New Roman"/>
      <family val="1"/>
    </font>
    <font>
      <sz val="21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name val="Arial Cyr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sz val="18"/>
      <name val="Arial Cyr"/>
      <family val="0"/>
    </font>
    <font>
      <b/>
      <sz val="16"/>
      <name val="Times New Roman"/>
      <family val="1"/>
    </font>
    <font>
      <b/>
      <sz val="11"/>
      <name val="Times New Roman"/>
      <family val="1"/>
    </font>
    <font>
      <u val="single"/>
      <sz val="18"/>
      <name val="Times New Roman"/>
      <family val="1"/>
    </font>
    <font>
      <sz val="19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8"/>
      <color indexed="8"/>
      <name val="Times New Roman"/>
      <family val="1"/>
    </font>
    <font>
      <b/>
      <sz val="18"/>
      <name val="Arial Cyr"/>
      <family val="0"/>
    </font>
    <font>
      <b/>
      <sz val="16"/>
      <color indexed="8"/>
      <name val="Times New Roman"/>
      <family val="1"/>
    </font>
    <font>
      <sz val="23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4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i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" fillId="0" borderId="0">
      <alignment vertical="top"/>
      <protection/>
    </xf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205" fontId="11" fillId="0" borderId="0" xfId="0" applyNumberFormat="1" applyFont="1" applyAlignment="1">
      <alignment/>
    </xf>
    <xf numFmtId="3" fontId="13" fillId="0" borderId="10" xfId="0" applyNumberFormat="1" applyFont="1" applyFill="1" applyBorder="1" applyAlignment="1">
      <alignment vertical="center"/>
    </xf>
    <xf numFmtId="205" fontId="12" fillId="0" borderId="10" xfId="0" applyNumberFormat="1" applyFont="1" applyBorder="1" applyAlignment="1">
      <alignment/>
    </xf>
    <xf numFmtId="205" fontId="3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3" fillId="0" borderId="11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center"/>
    </xf>
    <xf numFmtId="205" fontId="10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2" fillId="0" borderId="13" xfId="0" applyFont="1" applyBorder="1" applyAlignment="1">
      <alignment horizontal="center" vertical="top" wrapText="1"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0" xfId="58" applyFont="1" applyBorder="1">
      <alignment/>
      <protection/>
    </xf>
    <xf numFmtId="0" fontId="2" fillId="0" borderId="10" xfId="58" applyFont="1" applyBorder="1" applyAlignment="1">
      <alignment wrapText="1"/>
      <protection/>
    </xf>
    <xf numFmtId="0" fontId="17" fillId="0" borderId="10" xfId="58" applyFont="1" applyBorder="1" applyAlignment="1">
      <alignment horizontal="center"/>
      <protection/>
    </xf>
    <xf numFmtId="0" fontId="17" fillId="0" borderId="10" xfId="58" applyFont="1" applyBorder="1" applyAlignment="1">
      <alignment wrapText="1"/>
      <protection/>
    </xf>
    <xf numFmtId="0" fontId="2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 horizontal="center" wrapText="1"/>
    </xf>
    <xf numFmtId="0" fontId="2" fillId="0" borderId="0" xfId="0" applyFont="1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0" fillId="0" borderId="12" xfId="0" applyFont="1" applyBorder="1" applyAlignment="1">
      <alignment/>
    </xf>
    <xf numFmtId="49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 wrapText="1"/>
    </xf>
    <xf numFmtId="49" fontId="16" fillId="0" borderId="14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200" fontId="16" fillId="0" borderId="10" xfId="0" applyNumberFormat="1" applyFont="1" applyFill="1" applyBorder="1" applyAlignment="1" applyProtection="1">
      <alignment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200" fontId="16" fillId="0" borderId="10" xfId="0" applyNumberFormat="1" applyFont="1" applyFill="1" applyBorder="1" applyAlignment="1">
      <alignment vertical="center" wrapText="1"/>
    </xf>
    <xf numFmtId="20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/>
      <protection/>
    </xf>
    <xf numFmtId="0" fontId="27" fillId="0" borderId="10" xfId="0" applyFont="1" applyFill="1" applyBorder="1" applyAlignment="1">
      <alignment horizontal="left" vertical="center" wrapText="1" shrinkToFit="1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Alignment="1">
      <alignment/>
    </xf>
    <xf numFmtId="0" fontId="27" fillId="0" borderId="0" xfId="0" applyFont="1" applyAlignment="1">
      <alignment horizontal="center" wrapText="1"/>
    </xf>
    <xf numFmtId="3" fontId="2" fillId="0" borderId="11" xfId="68" applyNumberFormat="1" applyFont="1" applyFill="1" applyBorder="1" applyAlignment="1" applyProtection="1">
      <alignment horizontal="center" vertical="center"/>
      <protection/>
    </xf>
    <xf numFmtId="3" fontId="2" fillId="0" borderId="10" xfId="68" applyNumberFormat="1" applyFont="1" applyFill="1" applyBorder="1" applyAlignment="1" applyProtection="1">
      <alignment horizontal="center" vertical="center"/>
      <protection/>
    </xf>
    <xf numFmtId="3" fontId="17" fillId="0" borderId="10" xfId="68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16" fillId="0" borderId="14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5" fillId="0" borderId="10" xfId="0" applyFont="1" applyFill="1" applyBorder="1" applyAlignment="1">
      <alignment/>
    </xf>
    <xf numFmtId="205" fontId="9" fillId="0" borderId="10" xfId="68" applyNumberFormat="1" applyFont="1" applyFill="1" applyBorder="1" applyAlignment="1">
      <alignment vertical="center" wrapText="1"/>
    </xf>
    <xf numFmtId="205" fontId="12" fillId="0" borderId="10" xfId="68" applyNumberFormat="1" applyFont="1" applyFill="1" applyBorder="1" applyAlignment="1">
      <alignment vertical="center" wrapText="1"/>
    </xf>
    <xf numFmtId="205" fontId="12" fillId="0" borderId="10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3" fontId="24" fillId="0" borderId="10" xfId="68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201" fontId="16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29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16" fillId="0" borderId="14" xfId="0" applyFont="1" applyFill="1" applyBorder="1" applyAlignment="1">
      <alignment horizontal="left" vertical="center" wrapText="1"/>
    </xf>
    <xf numFmtId="3" fontId="27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49" fontId="20" fillId="0" borderId="15" xfId="0" applyNumberFormat="1" applyFont="1" applyBorder="1" applyAlignment="1">
      <alignment horizontal="center" wrapText="1"/>
    </xf>
    <xf numFmtId="0" fontId="16" fillId="0" borderId="10" xfId="0" applyFont="1" applyBorder="1" applyAlignment="1">
      <alignment vertical="center" wrapText="1"/>
    </xf>
    <xf numFmtId="0" fontId="10" fillId="0" borderId="0" xfId="0" applyFont="1" applyAlignment="1">
      <alignment/>
    </xf>
    <xf numFmtId="49" fontId="16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3" fontId="17" fillId="0" borderId="1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3" fontId="24" fillId="0" borderId="0" xfId="68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31" fillId="0" borderId="0" xfId="0" applyFont="1" applyAlignment="1">
      <alignment/>
    </xf>
    <xf numFmtId="49" fontId="1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2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3" fontId="24" fillId="0" borderId="10" xfId="68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68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0" fontId="4" fillId="0" borderId="10" xfId="68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3" fontId="33" fillId="0" borderId="10" xfId="68" applyNumberFormat="1" applyFont="1" applyBorder="1" applyAlignment="1">
      <alignment horizontal="center" vertical="center"/>
    </xf>
    <xf numFmtId="0" fontId="33" fillId="0" borderId="10" xfId="68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left" vertical="top" wrapText="1"/>
    </xf>
    <xf numFmtId="3" fontId="24" fillId="0" borderId="10" xfId="0" applyNumberFormat="1" applyFont="1" applyBorder="1" applyAlignment="1">
      <alignment horizontal="center" vertical="top" wrapText="1"/>
    </xf>
    <xf numFmtId="49" fontId="27" fillId="0" borderId="11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/>
    </xf>
    <xf numFmtId="205" fontId="13" fillId="0" borderId="10" xfId="68" applyNumberFormat="1" applyFont="1" applyFill="1" applyBorder="1" applyAlignment="1">
      <alignment vertical="center" wrapText="1"/>
    </xf>
    <xf numFmtId="0" fontId="36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vertical="center" wrapText="1"/>
    </xf>
    <xf numFmtId="3" fontId="16" fillId="0" borderId="10" xfId="68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wrapText="1"/>
    </xf>
    <xf numFmtId="205" fontId="13" fillId="0" borderId="0" xfId="0" applyNumberFormat="1" applyFont="1" applyAlignment="1">
      <alignment/>
    </xf>
    <xf numFmtId="205" fontId="16" fillId="0" borderId="0" xfId="0" applyNumberFormat="1" applyFont="1" applyAlignment="1">
      <alignment/>
    </xf>
    <xf numFmtId="0" fontId="37" fillId="0" borderId="0" xfId="0" applyFont="1" applyFill="1" applyAlignment="1">
      <alignment wrapText="1"/>
    </xf>
    <xf numFmtId="3" fontId="27" fillId="0" borderId="10" xfId="68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0" fillId="0" borderId="0" xfId="0" applyFont="1" applyAlignment="1">
      <alignment horizontal="right"/>
    </xf>
    <xf numFmtId="0" fontId="39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3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3" fontId="20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3" fontId="41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3" fontId="22" fillId="0" borderId="0" xfId="0" applyNumberFormat="1" applyFont="1" applyFill="1" applyBorder="1" applyAlignment="1">
      <alignment horizontal="center" vertical="center"/>
    </xf>
    <xf numFmtId="201" fontId="27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3" fontId="16" fillId="0" borderId="10" xfId="0" applyNumberFormat="1" applyFont="1" applyFill="1" applyBorder="1" applyAlignment="1">
      <alignment horizontal="center" vertical="center" wrapText="1"/>
    </xf>
    <xf numFmtId="201" fontId="16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17" fillId="0" borderId="16" xfId="58" applyFont="1" applyBorder="1" applyAlignment="1">
      <alignment wrapText="1"/>
      <protection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2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19" fillId="0" borderId="23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0" fillId="0" borderId="2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2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0" fillId="0" borderId="16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2" fillId="0" borderId="10" xfId="0" applyFont="1" applyBorder="1" applyAlignment="1">
      <alignment horizontal="left" vertical="center"/>
    </xf>
    <xf numFmtId="49" fontId="16" fillId="0" borderId="14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0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0" fillId="0" borderId="10" xfId="0" applyFont="1" applyBorder="1" applyAlignment="1">
      <alignment horizontal="center" vertical="top" wrapText="1"/>
    </xf>
    <xf numFmtId="0" fontId="27" fillId="0" borderId="0" xfId="0" applyFont="1" applyAlignment="1">
      <alignment horizontal="center" vertical="center" wrapText="1"/>
    </xf>
    <xf numFmtId="200" fontId="16" fillId="0" borderId="14" xfId="0" applyNumberFormat="1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4" xfId="55"/>
    <cellStyle name="Обычный 5" xfId="56"/>
    <cellStyle name="Обычный 5 2" xfId="57"/>
    <cellStyle name="Обычный_дод.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4">
      <selection activeCell="E4" sqref="E4"/>
    </sheetView>
  </sheetViews>
  <sheetFormatPr defaultColWidth="9.00390625" defaultRowHeight="12.75"/>
  <cols>
    <col min="1" max="1" width="13.50390625" style="0" customWidth="1"/>
    <col min="2" max="2" width="51.50390625" style="0" customWidth="1"/>
    <col min="3" max="3" width="12.125" style="0" bestFit="1" customWidth="1"/>
    <col min="4" max="4" width="17.125" style="0" customWidth="1"/>
    <col min="5" max="5" width="17.50390625" style="0" customWidth="1"/>
    <col min="6" max="6" width="17.625" style="0" customWidth="1"/>
  </cols>
  <sheetData>
    <row r="1" ht="21">
      <c r="E1" s="102" t="s">
        <v>112</v>
      </c>
    </row>
    <row r="2" spans="5:7" ht="21">
      <c r="E2" s="103" t="s">
        <v>105</v>
      </c>
      <c r="G2" s="36"/>
    </row>
    <row r="3" ht="21">
      <c r="E3" s="103" t="s">
        <v>102</v>
      </c>
    </row>
    <row r="4" ht="21">
      <c r="E4" s="102" t="s">
        <v>227</v>
      </c>
    </row>
    <row r="5" ht="13.5">
      <c r="F5" s="37"/>
    </row>
    <row r="7" spans="1:6" ht="45.75" customHeight="1">
      <c r="A7" s="191" t="s">
        <v>111</v>
      </c>
      <c r="B7" s="191"/>
      <c r="C7" s="191"/>
      <c r="D7" s="191"/>
      <c r="E7" s="191"/>
      <c r="F7" s="191"/>
    </row>
    <row r="8" spans="1:6" ht="15">
      <c r="A8" s="21"/>
      <c r="B8" s="21"/>
      <c r="C8" s="21"/>
      <c r="D8" s="21"/>
      <c r="E8" s="21"/>
      <c r="F8" s="21"/>
    </row>
    <row r="9" spans="1:6" ht="15">
      <c r="A9" s="38" t="s">
        <v>62</v>
      </c>
      <c r="B9" s="21"/>
      <c r="C9" s="21"/>
      <c r="D9" s="21"/>
      <c r="E9" s="21"/>
      <c r="F9" s="21"/>
    </row>
    <row r="10" ht="12.75">
      <c r="A10" s="39" t="s">
        <v>54</v>
      </c>
    </row>
    <row r="11" spans="1:6" ht="12.75">
      <c r="A11" s="34"/>
      <c r="F11" s="40" t="s">
        <v>0</v>
      </c>
    </row>
    <row r="12" ht="13.5" thickBot="1"/>
    <row r="13" spans="1:6" ht="26.25" customHeight="1" thickBot="1">
      <c r="A13" s="192" t="s">
        <v>58</v>
      </c>
      <c r="B13" s="192" t="s">
        <v>63</v>
      </c>
      <c r="C13" s="192" t="s">
        <v>59</v>
      </c>
      <c r="D13" s="192" t="s">
        <v>1</v>
      </c>
      <c r="E13" s="194" t="s">
        <v>2</v>
      </c>
      <c r="F13" s="195"/>
    </row>
    <row r="14" spans="1:6" ht="39" customHeight="1" thickBot="1">
      <c r="A14" s="193"/>
      <c r="B14" s="193"/>
      <c r="C14" s="193"/>
      <c r="D14" s="193"/>
      <c r="E14" s="41" t="s">
        <v>3</v>
      </c>
      <c r="F14" s="41" t="s">
        <v>4</v>
      </c>
    </row>
    <row r="15" spans="1:6" ht="15.75" thickBot="1">
      <c r="A15" s="41">
        <v>1</v>
      </c>
      <c r="B15" s="41">
        <v>2</v>
      </c>
      <c r="C15" s="41">
        <v>3</v>
      </c>
      <c r="D15" s="41">
        <v>4</v>
      </c>
      <c r="E15" s="41">
        <v>5</v>
      </c>
      <c r="F15" s="41">
        <v>6</v>
      </c>
    </row>
    <row r="16" spans="1:6" ht="16.5" customHeight="1">
      <c r="A16" s="184" t="s">
        <v>64</v>
      </c>
      <c r="B16" s="185"/>
      <c r="C16" s="186"/>
      <c r="D16" s="186"/>
      <c r="E16" s="186"/>
      <c r="F16" s="187"/>
    </row>
    <row r="17" spans="1:6" ht="15">
      <c r="A17" s="42">
        <v>200000</v>
      </c>
      <c r="B17" s="5" t="s">
        <v>65</v>
      </c>
      <c r="C17" s="115"/>
      <c r="D17" s="75">
        <f>D18</f>
        <v>-149933</v>
      </c>
      <c r="E17" s="75">
        <f>E18</f>
        <v>149933</v>
      </c>
      <c r="F17" s="75">
        <f>F18</f>
        <v>149933</v>
      </c>
    </row>
    <row r="18" spans="1:6" ht="30.75">
      <c r="A18" s="43">
        <v>208000</v>
      </c>
      <c r="B18" s="44" t="s">
        <v>66</v>
      </c>
      <c r="C18" s="115"/>
      <c r="D18" s="76">
        <f>D20+D19</f>
        <v>-149933</v>
      </c>
      <c r="E18" s="76">
        <f>E20+E19</f>
        <v>149933</v>
      </c>
      <c r="F18" s="76">
        <f>F20+F19</f>
        <v>149933</v>
      </c>
    </row>
    <row r="19" spans="1:6" ht="15" hidden="1">
      <c r="A19" s="43">
        <v>208100</v>
      </c>
      <c r="B19" s="44" t="s">
        <v>67</v>
      </c>
      <c r="C19" s="115">
        <f>D19+E19</f>
        <v>0</v>
      </c>
      <c r="D19" s="76"/>
      <c r="E19" s="76"/>
      <c r="F19" s="76"/>
    </row>
    <row r="20" spans="1:6" ht="35.25" customHeight="1">
      <c r="A20" s="43">
        <v>208400</v>
      </c>
      <c r="B20" s="44" t="s">
        <v>68</v>
      </c>
      <c r="C20" s="115"/>
      <c r="D20" s="76">
        <f>-165883-64030+29980+50000</f>
        <v>-149933</v>
      </c>
      <c r="E20" s="76">
        <f>F20</f>
        <v>149933</v>
      </c>
      <c r="F20" s="76">
        <f>-1840355+859664+1146574+64030-29980-50000</f>
        <v>149933</v>
      </c>
    </row>
    <row r="21" spans="1:6" ht="16.5" customHeight="1">
      <c r="A21" s="45" t="s">
        <v>55</v>
      </c>
      <c r="B21" s="46" t="s">
        <v>69</v>
      </c>
      <c r="C21" s="116"/>
      <c r="D21" s="77">
        <f>D17</f>
        <v>-149933</v>
      </c>
      <c r="E21" s="77">
        <f>E17</f>
        <v>149933</v>
      </c>
      <c r="F21" s="77">
        <f>F17</f>
        <v>149933</v>
      </c>
    </row>
    <row r="22" spans="1:6" ht="13.5">
      <c r="A22" s="188" t="s">
        <v>70</v>
      </c>
      <c r="B22" s="189"/>
      <c r="C22" s="189"/>
      <c r="D22" s="189"/>
      <c r="E22" s="189"/>
      <c r="F22" s="190"/>
    </row>
    <row r="23" spans="1:6" ht="15">
      <c r="A23" s="43">
        <v>600000</v>
      </c>
      <c r="B23" s="44" t="s">
        <v>71</v>
      </c>
      <c r="C23" s="115"/>
      <c r="D23" s="75">
        <f>D24</f>
        <v>-149933</v>
      </c>
      <c r="E23" s="75">
        <f>E24</f>
        <v>149933</v>
      </c>
      <c r="F23" s="75">
        <f>F24</f>
        <v>149933</v>
      </c>
    </row>
    <row r="24" spans="1:6" ht="15">
      <c r="A24" s="43">
        <v>602000</v>
      </c>
      <c r="B24" s="44" t="s">
        <v>72</v>
      </c>
      <c r="C24" s="115"/>
      <c r="D24" s="76">
        <f>D26+D25</f>
        <v>-149933</v>
      </c>
      <c r="E24" s="76">
        <f>E26+E25</f>
        <v>149933</v>
      </c>
      <c r="F24" s="76">
        <f>F26+F25</f>
        <v>149933</v>
      </c>
    </row>
    <row r="25" spans="1:6" ht="15" hidden="1">
      <c r="A25" s="43">
        <v>602100</v>
      </c>
      <c r="B25" s="44" t="s">
        <v>67</v>
      </c>
      <c r="C25" s="115"/>
      <c r="D25" s="76"/>
      <c r="E25" s="76"/>
      <c r="F25" s="76"/>
    </row>
    <row r="26" spans="1:6" ht="30" customHeight="1">
      <c r="A26" s="43">
        <v>602400</v>
      </c>
      <c r="B26" s="44" t="s">
        <v>68</v>
      </c>
      <c r="C26" s="115"/>
      <c r="D26" s="76">
        <f>-165883-64030+29980+50000</f>
        <v>-149933</v>
      </c>
      <c r="E26" s="76">
        <f>F26</f>
        <v>149933</v>
      </c>
      <c r="F26" s="76">
        <f>-1840355+859664+1146574+64030-29980-50000</f>
        <v>149933</v>
      </c>
    </row>
    <row r="27" spans="1:6" ht="15">
      <c r="A27" s="45" t="s">
        <v>55</v>
      </c>
      <c r="B27" s="46" t="s">
        <v>69</v>
      </c>
      <c r="C27" s="116"/>
      <c r="D27" s="77">
        <f>D23</f>
        <v>-149933</v>
      </c>
      <c r="E27" s="77">
        <f>E23</f>
        <v>149933</v>
      </c>
      <c r="F27" s="77">
        <f>F23</f>
        <v>149933</v>
      </c>
    </row>
    <row r="31" spans="1:5" ht="18">
      <c r="A31" s="31"/>
      <c r="B31" s="31" t="s">
        <v>103</v>
      </c>
      <c r="C31" s="31"/>
      <c r="D31" s="31"/>
      <c r="E31" s="31" t="s">
        <v>104</v>
      </c>
    </row>
  </sheetData>
  <sheetProtection/>
  <mergeCells count="8">
    <mergeCell ref="A16:F16"/>
    <mergeCell ref="A22:F22"/>
    <mergeCell ref="A7:F7"/>
    <mergeCell ref="A13:A14"/>
    <mergeCell ref="B13:B14"/>
    <mergeCell ref="C13:C14"/>
    <mergeCell ref="D13:D14"/>
    <mergeCell ref="E13:F13"/>
  </mergeCells>
  <printOptions/>
  <pageMargins left="0.7480314960629921" right="0.7480314960629921" top="0.787401574803149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9"/>
  <sheetViews>
    <sheetView showZeros="0" showOutlineSymbols="0" zoomScale="50" zoomScaleNormal="50" zoomScalePageLayoutView="0" workbookViewId="0" topLeftCell="P1">
      <selection activeCell="AA6" sqref="AA6"/>
    </sheetView>
  </sheetViews>
  <sheetFormatPr defaultColWidth="9.125" defaultRowHeight="12.75"/>
  <cols>
    <col min="1" max="1" width="26.50390625" style="1" customWidth="1"/>
    <col min="2" max="2" width="24.50390625" style="1" customWidth="1"/>
    <col min="3" max="3" width="28.875" style="1" customWidth="1"/>
    <col min="4" max="4" width="46.125" style="1" customWidth="1"/>
    <col min="5" max="5" width="21.125" style="1" hidden="1" customWidth="1"/>
    <col min="6" max="6" width="26.50390625" style="1" hidden="1" customWidth="1"/>
    <col min="7" max="7" width="0" style="1" hidden="1" customWidth="1"/>
    <col min="8" max="8" width="19.00390625" style="1" hidden="1" customWidth="1"/>
    <col min="9" max="9" width="23.00390625" style="1" hidden="1" customWidth="1"/>
    <col min="10" max="10" width="21.625" style="1" hidden="1" customWidth="1"/>
    <col min="11" max="11" width="20.50390625" style="1" hidden="1" customWidth="1"/>
    <col min="12" max="12" width="26.375" style="1" hidden="1" customWidth="1"/>
    <col min="13" max="13" width="26.125" style="1" hidden="1" customWidth="1"/>
    <col min="14" max="14" width="22.125" style="1" hidden="1" customWidth="1"/>
    <col min="15" max="15" width="35.00390625" style="1" hidden="1" customWidth="1"/>
    <col min="16" max="16" width="26.50390625" style="1" bestFit="1" customWidth="1"/>
    <col min="17" max="17" width="34.00390625" style="1" customWidth="1"/>
    <col min="18" max="18" width="25.625" style="1" customWidth="1"/>
    <col min="19" max="19" width="23.125" style="1" customWidth="1"/>
    <col min="20" max="20" width="22.375" style="1" customWidth="1"/>
    <col min="21" max="21" width="23.125" style="1" customWidth="1"/>
    <col min="22" max="22" width="23.00390625" style="1" customWidth="1"/>
    <col min="23" max="23" width="23.125" style="1" customWidth="1"/>
    <col min="24" max="24" width="21.00390625" style="1" customWidth="1"/>
    <col min="25" max="25" width="21.50390625" style="1" customWidth="1"/>
    <col min="26" max="26" width="24.125" style="1" customWidth="1"/>
    <col min="27" max="27" width="25.50390625" style="1" customWidth="1"/>
    <col min="28" max="16384" width="9.125" style="1" customWidth="1"/>
  </cols>
  <sheetData>
    <row r="1" spans="26:27" ht="28.5">
      <c r="Z1" s="104" t="s">
        <v>61</v>
      </c>
      <c r="AA1" s="97"/>
    </row>
    <row r="2" spans="26:27" ht="28.5">
      <c r="Z2" s="105" t="s">
        <v>106</v>
      </c>
      <c r="AA2" s="97"/>
    </row>
    <row r="3" spans="26:27" ht="28.5">
      <c r="Z3" s="105" t="s">
        <v>102</v>
      </c>
      <c r="AA3" s="97"/>
    </row>
    <row r="4" spans="26:27" ht="26.25" customHeight="1">
      <c r="Z4" s="104" t="s">
        <v>227</v>
      </c>
      <c r="AA4" s="97"/>
    </row>
    <row r="5" ht="39.75" customHeight="1"/>
    <row r="6" ht="50.25" customHeight="1"/>
    <row r="7" spans="2:25" ht="48" customHeight="1">
      <c r="B7" s="22"/>
      <c r="C7" s="22"/>
      <c r="D7" s="211" t="s">
        <v>107</v>
      </c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</row>
    <row r="8" spans="1:16" ht="22.5">
      <c r="A8" s="98">
        <v>21528000000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27" ht="16.5" customHeight="1">
      <c r="A9" s="99" t="s">
        <v>54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Z9" s="3"/>
      <c r="AA9" s="3"/>
    </row>
    <row r="10" spans="1:27" ht="26.25" customHeight="1">
      <c r="A10" s="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73"/>
      <c r="Y10" s="3"/>
      <c r="Z10" s="3"/>
      <c r="AA10" s="23" t="s">
        <v>0</v>
      </c>
    </row>
    <row r="11" spans="1:27" ht="54" customHeight="1">
      <c r="A11" s="202" t="s">
        <v>12</v>
      </c>
      <c r="B11" s="202" t="s">
        <v>13</v>
      </c>
      <c r="C11" s="202" t="s">
        <v>5</v>
      </c>
      <c r="D11" s="202" t="s">
        <v>14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9" t="s">
        <v>6</v>
      </c>
      <c r="O11" s="10"/>
      <c r="P11" s="196" t="s">
        <v>1</v>
      </c>
      <c r="Q11" s="201"/>
      <c r="R11" s="201"/>
      <c r="S11" s="201"/>
      <c r="T11" s="201"/>
      <c r="U11" s="205" t="s">
        <v>2</v>
      </c>
      <c r="V11" s="206"/>
      <c r="W11" s="206"/>
      <c r="X11" s="206"/>
      <c r="Y11" s="206"/>
      <c r="Z11" s="207"/>
      <c r="AA11" s="196" t="s">
        <v>6</v>
      </c>
    </row>
    <row r="12" spans="1:27" ht="12.75" customHeight="1">
      <c r="A12" s="203"/>
      <c r="B12" s="203"/>
      <c r="C12" s="203"/>
      <c r="D12" s="203"/>
      <c r="E12" s="198"/>
      <c r="F12" s="198"/>
      <c r="G12" s="198"/>
      <c r="H12" s="198"/>
      <c r="I12" s="198"/>
      <c r="J12" s="198"/>
      <c r="K12" s="198"/>
      <c r="L12" s="198"/>
      <c r="M12" s="198"/>
      <c r="N12" s="200"/>
      <c r="O12" s="16"/>
      <c r="P12" s="201"/>
      <c r="Q12" s="201"/>
      <c r="R12" s="201"/>
      <c r="S12" s="201"/>
      <c r="T12" s="201"/>
      <c r="U12" s="208"/>
      <c r="V12" s="209"/>
      <c r="W12" s="209"/>
      <c r="X12" s="209"/>
      <c r="Y12" s="209"/>
      <c r="Z12" s="210"/>
      <c r="AA12" s="197"/>
    </row>
    <row r="13" spans="1:27" ht="36" customHeight="1">
      <c r="A13" s="203"/>
      <c r="B13" s="203"/>
      <c r="C13" s="203"/>
      <c r="D13" s="203"/>
      <c r="E13" s="196" t="s">
        <v>8</v>
      </c>
      <c r="F13" s="197"/>
      <c r="G13" s="196" t="s">
        <v>9</v>
      </c>
      <c r="H13" s="196" t="s">
        <v>3</v>
      </c>
      <c r="I13" s="196" t="s">
        <v>4</v>
      </c>
      <c r="J13" s="196" t="s">
        <v>7</v>
      </c>
      <c r="K13" s="196" t="s">
        <v>8</v>
      </c>
      <c r="L13" s="197"/>
      <c r="M13" s="196" t="s">
        <v>9</v>
      </c>
      <c r="N13" s="200"/>
      <c r="O13" s="196" t="s">
        <v>3</v>
      </c>
      <c r="P13" s="196" t="s">
        <v>3</v>
      </c>
      <c r="Q13" s="196" t="s">
        <v>7</v>
      </c>
      <c r="R13" s="196" t="s">
        <v>8</v>
      </c>
      <c r="S13" s="197"/>
      <c r="T13" s="196" t="s">
        <v>9</v>
      </c>
      <c r="U13" s="196" t="s">
        <v>3</v>
      </c>
      <c r="V13" s="196" t="s">
        <v>4</v>
      </c>
      <c r="W13" s="196" t="s">
        <v>7</v>
      </c>
      <c r="X13" s="196" t="s">
        <v>8</v>
      </c>
      <c r="Y13" s="197"/>
      <c r="Z13" s="196" t="s">
        <v>9</v>
      </c>
      <c r="AA13" s="197"/>
    </row>
    <row r="14" spans="1:27" ht="220.5" customHeight="1">
      <c r="A14" s="204"/>
      <c r="B14" s="204"/>
      <c r="C14" s="204"/>
      <c r="D14" s="204"/>
      <c r="E14" s="30" t="s">
        <v>10</v>
      </c>
      <c r="F14" s="30" t="s">
        <v>11</v>
      </c>
      <c r="G14" s="197"/>
      <c r="H14" s="197"/>
      <c r="I14" s="197"/>
      <c r="J14" s="197"/>
      <c r="K14" s="30" t="s">
        <v>10</v>
      </c>
      <c r="L14" s="30" t="s">
        <v>11</v>
      </c>
      <c r="M14" s="197"/>
      <c r="N14" s="200"/>
      <c r="O14" s="196"/>
      <c r="P14" s="197"/>
      <c r="Q14" s="197"/>
      <c r="R14" s="30" t="s">
        <v>10</v>
      </c>
      <c r="S14" s="30" t="s">
        <v>11</v>
      </c>
      <c r="T14" s="197"/>
      <c r="U14" s="197"/>
      <c r="V14" s="197"/>
      <c r="W14" s="197"/>
      <c r="X14" s="30" t="s">
        <v>10</v>
      </c>
      <c r="Y14" s="30" t="s">
        <v>11</v>
      </c>
      <c r="Z14" s="197"/>
      <c r="AA14" s="197"/>
    </row>
    <row r="15" spans="1:27" s="5" customFormat="1" ht="22.5">
      <c r="A15" s="28">
        <v>1</v>
      </c>
      <c r="B15" s="28">
        <v>2</v>
      </c>
      <c r="C15" s="28">
        <v>3</v>
      </c>
      <c r="D15" s="28">
        <v>4</v>
      </c>
      <c r="E15" s="29">
        <v>10</v>
      </c>
      <c r="F15" s="29">
        <v>11</v>
      </c>
      <c r="G15" s="29"/>
      <c r="H15" s="29">
        <v>12</v>
      </c>
      <c r="I15" s="29">
        <v>13</v>
      </c>
      <c r="J15" s="29">
        <v>14</v>
      </c>
      <c r="K15" s="29">
        <v>15</v>
      </c>
      <c r="L15" s="29">
        <v>16</v>
      </c>
      <c r="M15" s="29"/>
      <c r="N15" s="29">
        <v>17</v>
      </c>
      <c r="O15" s="29"/>
      <c r="P15" s="29">
        <v>5</v>
      </c>
      <c r="Q15" s="29">
        <v>6</v>
      </c>
      <c r="R15" s="29">
        <v>7</v>
      </c>
      <c r="S15" s="29">
        <v>8</v>
      </c>
      <c r="T15" s="29">
        <v>9</v>
      </c>
      <c r="U15" s="29">
        <v>10</v>
      </c>
      <c r="V15" s="29">
        <v>11</v>
      </c>
      <c r="W15" s="29">
        <v>12</v>
      </c>
      <c r="X15" s="29">
        <v>13</v>
      </c>
      <c r="Y15" s="29">
        <v>14</v>
      </c>
      <c r="Z15" s="29">
        <v>15</v>
      </c>
      <c r="AA15" s="29">
        <v>16</v>
      </c>
    </row>
    <row r="16" spans="1:27" s="4" customFormat="1" ht="72" hidden="1">
      <c r="A16" s="7" t="s">
        <v>15</v>
      </c>
      <c r="B16" s="7"/>
      <c r="C16" s="7"/>
      <c r="D16" s="6" t="s">
        <v>16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s="4" customFormat="1" ht="101.25" customHeight="1">
      <c r="A17" s="11" t="s">
        <v>15</v>
      </c>
      <c r="B17" s="11"/>
      <c r="C17" s="11"/>
      <c r="D17" s="12" t="s">
        <v>16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5">
        <f>P18</f>
        <v>1621912</v>
      </c>
      <c r="Q17" s="85">
        <f aca="true" t="shared" si="0" ref="Q17:Z17">Q18</f>
        <v>1621912</v>
      </c>
      <c r="R17" s="85">
        <f t="shared" si="0"/>
        <v>0</v>
      </c>
      <c r="S17" s="85">
        <f t="shared" si="0"/>
        <v>0</v>
      </c>
      <c r="T17" s="85">
        <f t="shared" si="0"/>
        <v>0</v>
      </c>
      <c r="U17" s="85">
        <f t="shared" si="0"/>
        <v>315975</v>
      </c>
      <c r="V17" s="85">
        <f t="shared" si="0"/>
        <v>315975</v>
      </c>
      <c r="W17" s="85">
        <f t="shared" si="0"/>
        <v>0</v>
      </c>
      <c r="X17" s="85">
        <f t="shared" si="0"/>
        <v>0</v>
      </c>
      <c r="Y17" s="85">
        <f t="shared" si="0"/>
        <v>0</v>
      </c>
      <c r="Z17" s="85">
        <f t="shared" si="0"/>
        <v>315975</v>
      </c>
      <c r="AA17" s="85">
        <f>P17+U17</f>
        <v>1937887</v>
      </c>
    </row>
    <row r="18" spans="1:27" s="4" customFormat="1" ht="97.5" customHeight="1">
      <c r="A18" s="11" t="s">
        <v>17</v>
      </c>
      <c r="B18" s="11"/>
      <c r="C18" s="11"/>
      <c r="D18" s="12" t="s">
        <v>16</v>
      </c>
      <c r="E18" s="83" t="e">
        <f>#REF!+#REF!+#REF!+#REF!+#REF!+#REF!+#REF!+#REF!+#REF!+#REF!+#REF!+#REF!+#REF!+#REF!+#REF!+#REF!+#REF!+#REF!+#REF!+#REF!+#REF!+#REF!+#REF!</f>
        <v>#REF!</v>
      </c>
      <c r="F18" s="83" t="e">
        <f>#REF!+#REF!+#REF!+#REF!+#REF!+#REF!+#REF!+#REF!+#REF!+#REF!+#REF!+#REF!+#REF!+#REF!+#REF!+#REF!+#REF!+#REF!+#REF!+#REF!+#REF!+#REF!+#REF!</f>
        <v>#REF!</v>
      </c>
      <c r="G18" s="83" t="e">
        <f>#REF!+#REF!+#REF!+#REF!+#REF!+#REF!+#REF!+#REF!+#REF!+#REF!+#REF!+#REF!+#REF!+#REF!+#REF!+#REF!+#REF!+#REF!+#REF!+#REF!+#REF!+#REF!+#REF!</f>
        <v>#REF!</v>
      </c>
      <c r="H18" s="83" t="e">
        <f>#REF!+#REF!+#REF!+#REF!+#REF!+#REF!+#REF!+#REF!+#REF!+#REF!+#REF!+#REF!+#REF!+#REF!+#REF!+#REF!+#REF!+#REF!+#REF!+#REF!+#REF!+#REF!+#REF!</f>
        <v>#REF!</v>
      </c>
      <c r="I18" s="83" t="e">
        <f>#REF!+#REF!+#REF!+#REF!+#REF!+#REF!+#REF!+#REF!+#REF!+#REF!+#REF!+#REF!+#REF!+#REF!+#REF!+#REF!+#REF!+#REF!+#REF!+#REF!+#REF!+#REF!+#REF!</f>
        <v>#REF!</v>
      </c>
      <c r="J18" s="83" t="e">
        <f>#REF!+#REF!+#REF!+#REF!+#REF!+#REF!+#REF!+#REF!+#REF!+#REF!+#REF!+#REF!+#REF!+#REF!+#REF!+#REF!+#REF!+#REF!+#REF!+#REF!+#REF!+#REF!+#REF!</f>
        <v>#REF!</v>
      </c>
      <c r="K18" s="83" t="e">
        <f>#REF!+#REF!+#REF!+#REF!+#REF!+#REF!+#REF!+#REF!+#REF!+#REF!+#REF!+#REF!+#REF!+#REF!+#REF!+#REF!+#REF!+#REF!+#REF!+#REF!+#REF!+#REF!+#REF!</f>
        <v>#REF!</v>
      </c>
      <c r="L18" s="83" t="e">
        <f>#REF!+#REF!+#REF!+#REF!+#REF!+#REF!+#REF!+#REF!+#REF!+#REF!+#REF!+#REF!+#REF!+#REF!+#REF!+#REF!+#REF!+#REF!+#REF!+#REF!+#REF!+#REF!+#REF!</f>
        <v>#REF!</v>
      </c>
      <c r="M18" s="83" t="e">
        <f>#REF!+#REF!+#REF!+#REF!+#REF!+#REF!+#REF!+#REF!+#REF!+#REF!+#REF!+#REF!+#REF!+#REF!+#REF!+#REF!+#REF!+#REF!+#REF!+#REF!+#REF!+#REF!+#REF!</f>
        <v>#REF!</v>
      </c>
      <c r="N18" s="83" t="e">
        <f>#REF!+#REF!+#REF!+#REF!+#REF!+#REF!+#REF!+#REF!+#REF!+#REF!+#REF!+#REF!+#REF!+#REF!+#REF!+#REF!+#REF!+#REF!+#REF!+#REF!+#REF!+#REF!+#REF!</f>
        <v>#REF!</v>
      </c>
      <c r="O18" s="83" t="e">
        <f>#REF!+#REF!+#REF!+#REF!+#REF!+#REF!+#REF!+#REF!+#REF!+#REF!+#REF!+#REF!+#REF!+#REF!+#REF!+#REF!+#REF!+#REF!+#REF!+#REF!+#REF!+#REF!+#REF!</f>
        <v>#REF!</v>
      </c>
      <c r="P18" s="84">
        <f>SUM(P19:P27)</f>
        <v>1621912</v>
      </c>
      <c r="Q18" s="84">
        <f aca="true" t="shared" si="1" ref="Q18:Z18">SUM(Q19:Q27)</f>
        <v>1621912</v>
      </c>
      <c r="R18" s="84">
        <f t="shared" si="1"/>
        <v>0</v>
      </c>
      <c r="S18" s="84">
        <f t="shared" si="1"/>
        <v>0</v>
      </c>
      <c r="T18" s="84">
        <f t="shared" si="1"/>
        <v>0</v>
      </c>
      <c r="U18" s="84">
        <f t="shared" si="1"/>
        <v>315975</v>
      </c>
      <c r="V18" s="84">
        <f t="shared" si="1"/>
        <v>315975</v>
      </c>
      <c r="W18" s="84">
        <f t="shared" si="1"/>
        <v>0</v>
      </c>
      <c r="X18" s="84">
        <f t="shared" si="1"/>
        <v>0</v>
      </c>
      <c r="Y18" s="84">
        <f t="shared" si="1"/>
        <v>0</v>
      </c>
      <c r="Z18" s="84">
        <f t="shared" si="1"/>
        <v>315975</v>
      </c>
      <c r="AA18" s="85">
        <f aca="true" t="shared" si="2" ref="AA18:AA53">P18+U18</f>
        <v>1937887</v>
      </c>
    </row>
    <row r="19" spans="1:27" s="4" customFormat="1" ht="316.5">
      <c r="A19" s="13" t="s">
        <v>18</v>
      </c>
      <c r="B19" s="13" t="s">
        <v>19</v>
      </c>
      <c r="C19" s="13" t="s">
        <v>20</v>
      </c>
      <c r="D19" s="183" t="s">
        <v>21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149">
        <f>Q19</f>
        <v>29980</v>
      </c>
      <c r="Q19" s="149">
        <v>29980</v>
      </c>
      <c r="R19" s="84"/>
      <c r="S19" s="84"/>
      <c r="T19" s="84"/>
      <c r="U19" s="84"/>
      <c r="V19" s="84"/>
      <c r="W19" s="84"/>
      <c r="X19" s="84"/>
      <c r="Y19" s="84"/>
      <c r="Z19" s="84"/>
      <c r="AA19" s="85">
        <f t="shared" si="2"/>
        <v>29980</v>
      </c>
    </row>
    <row r="20" spans="1:27" s="4" customFormat="1" ht="97.5" customHeight="1">
      <c r="A20" s="13" t="s">
        <v>22</v>
      </c>
      <c r="B20" s="13" t="s">
        <v>23</v>
      </c>
      <c r="C20" s="13" t="s">
        <v>24</v>
      </c>
      <c r="D20" s="14" t="s">
        <v>25</v>
      </c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4"/>
      <c r="Q20" s="84"/>
      <c r="R20" s="84"/>
      <c r="S20" s="84"/>
      <c r="T20" s="84"/>
      <c r="U20" s="18">
        <f>V20</f>
        <v>1044500</v>
      </c>
      <c r="V20" s="18">
        <f>Z20</f>
        <v>1044500</v>
      </c>
      <c r="W20" s="18"/>
      <c r="X20" s="18"/>
      <c r="Y20" s="18"/>
      <c r="Z20" s="18">
        <v>1044500</v>
      </c>
      <c r="AA20" s="85">
        <f t="shared" si="2"/>
        <v>1044500</v>
      </c>
    </row>
    <row r="21" spans="1:27" s="4" customFormat="1" ht="211.5" customHeight="1">
      <c r="A21" s="13" t="s">
        <v>26</v>
      </c>
      <c r="B21" s="13" t="s">
        <v>27</v>
      </c>
      <c r="C21" s="13" t="s">
        <v>28</v>
      </c>
      <c r="D21" s="14" t="s">
        <v>92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149">
        <f>Q21</f>
        <v>318432</v>
      </c>
      <c r="Q21" s="149">
        <f>6656+311776</f>
        <v>318432</v>
      </c>
      <c r="R21" s="84"/>
      <c r="S21" s="84"/>
      <c r="T21" s="84"/>
      <c r="U21" s="84"/>
      <c r="V21" s="84"/>
      <c r="W21" s="84"/>
      <c r="X21" s="84"/>
      <c r="Y21" s="84"/>
      <c r="Z21" s="84"/>
      <c r="AA21" s="85">
        <f t="shared" si="2"/>
        <v>318432</v>
      </c>
    </row>
    <row r="22" spans="1:27" s="4" customFormat="1" ht="211.5" customHeight="1">
      <c r="A22" s="13" t="s">
        <v>172</v>
      </c>
      <c r="B22" s="13" t="s">
        <v>173</v>
      </c>
      <c r="C22" s="13" t="s">
        <v>29</v>
      </c>
      <c r="D22" s="14" t="s">
        <v>174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149">
        <f>Q22</f>
        <v>200000</v>
      </c>
      <c r="Q22" s="149">
        <v>200000</v>
      </c>
      <c r="R22" s="84"/>
      <c r="S22" s="84"/>
      <c r="T22" s="84"/>
      <c r="U22" s="84"/>
      <c r="V22" s="84"/>
      <c r="W22" s="84"/>
      <c r="X22" s="84"/>
      <c r="Y22" s="84"/>
      <c r="Z22" s="84"/>
      <c r="AA22" s="85">
        <f t="shared" si="2"/>
        <v>200000</v>
      </c>
    </row>
    <row r="23" spans="1:27" s="4" customFormat="1" ht="409.5" customHeight="1">
      <c r="A23" s="13" t="s">
        <v>175</v>
      </c>
      <c r="B23" s="13" t="s">
        <v>176</v>
      </c>
      <c r="C23" s="13" t="s">
        <v>177</v>
      </c>
      <c r="D23" s="153" t="s">
        <v>178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149">
        <f>Q23</f>
        <v>1000000</v>
      </c>
      <c r="Q23" s="149">
        <f>1000000</f>
        <v>1000000</v>
      </c>
      <c r="R23" s="84"/>
      <c r="S23" s="84"/>
      <c r="T23" s="84"/>
      <c r="U23" s="84"/>
      <c r="V23" s="84"/>
      <c r="W23" s="84"/>
      <c r="X23" s="84"/>
      <c r="Y23" s="84"/>
      <c r="Z23" s="84"/>
      <c r="AA23" s="85">
        <f t="shared" si="2"/>
        <v>1000000</v>
      </c>
    </row>
    <row r="24" spans="1:27" s="4" customFormat="1" ht="139.5" customHeight="1">
      <c r="A24" s="13" t="s">
        <v>171</v>
      </c>
      <c r="B24" s="13" t="s">
        <v>33</v>
      </c>
      <c r="C24" s="13" t="s">
        <v>30</v>
      </c>
      <c r="D24" s="14" t="s">
        <v>34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149"/>
      <c r="Q24" s="149"/>
      <c r="R24" s="84"/>
      <c r="S24" s="84"/>
      <c r="T24" s="84"/>
      <c r="U24" s="18">
        <f>V24</f>
        <v>47627</v>
      </c>
      <c r="V24" s="18">
        <f>Z24</f>
        <v>47627</v>
      </c>
      <c r="W24" s="18"/>
      <c r="X24" s="18"/>
      <c r="Y24" s="18"/>
      <c r="Z24" s="18">
        <v>47627</v>
      </c>
      <c r="AA24" s="85">
        <f t="shared" si="2"/>
        <v>47627</v>
      </c>
    </row>
    <row r="25" spans="1:27" s="4" customFormat="1" ht="57">
      <c r="A25" s="13" t="s">
        <v>194</v>
      </c>
      <c r="B25" s="13" t="s">
        <v>195</v>
      </c>
      <c r="C25" s="13" t="s">
        <v>30</v>
      </c>
      <c r="D25" s="14" t="s">
        <v>196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149"/>
      <c r="Q25" s="149"/>
      <c r="R25" s="84"/>
      <c r="S25" s="84"/>
      <c r="T25" s="84"/>
      <c r="U25" s="18">
        <f>V25</f>
        <v>113848</v>
      </c>
      <c r="V25" s="18">
        <f>Z25</f>
        <v>113848</v>
      </c>
      <c r="W25" s="18"/>
      <c r="X25" s="18"/>
      <c r="Y25" s="18"/>
      <c r="Z25" s="18">
        <f>49818+64030</f>
        <v>113848</v>
      </c>
      <c r="AA25" s="85">
        <f t="shared" si="2"/>
        <v>113848</v>
      </c>
    </row>
    <row r="26" spans="1:27" s="4" customFormat="1" ht="96.75" customHeight="1">
      <c r="A26" s="13" t="s">
        <v>179</v>
      </c>
      <c r="B26" s="13" t="s">
        <v>32</v>
      </c>
      <c r="C26" s="13" t="s">
        <v>30</v>
      </c>
      <c r="D26" s="14" t="s">
        <v>37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149"/>
      <c r="Q26" s="149"/>
      <c r="R26" s="84"/>
      <c r="S26" s="84"/>
      <c r="T26" s="84"/>
      <c r="U26" s="18">
        <f>V26</f>
        <v>-890000</v>
      </c>
      <c r="V26" s="18">
        <f>Z26</f>
        <v>-890000</v>
      </c>
      <c r="W26" s="18"/>
      <c r="X26" s="18"/>
      <c r="Y26" s="18"/>
      <c r="Z26" s="18">
        <v>-890000</v>
      </c>
      <c r="AA26" s="85">
        <f t="shared" si="2"/>
        <v>-890000</v>
      </c>
    </row>
    <row r="27" spans="1:27" s="4" customFormat="1" ht="86.25">
      <c r="A27" s="13" t="s">
        <v>142</v>
      </c>
      <c r="B27" s="13" t="s">
        <v>134</v>
      </c>
      <c r="C27" s="13" t="s">
        <v>31</v>
      </c>
      <c r="D27" s="14" t="s">
        <v>143</v>
      </c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149">
        <f>Q27</f>
        <v>73500</v>
      </c>
      <c r="Q27" s="149">
        <f>23500+50000</f>
        <v>73500</v>
      </c>
      <c r="R27" s="84"/>
      <c r="S27" s="84"/>
      <c r="T27" s="84"/>
      <c r="U27" s="84"/>
      <c r="V27" s="84"/>
      <c r="W27" s="84"/>
      <c r="X27" s="84"/>
      <c r="Y27" s="84"/>
      <c r="Z27" s="84"/>
      <c r="AA27" s="85">
        <f t="shared" si="2"/>
        <v>73500</v>
      </c>
    </row>
    <row r="28" spans="1:27" ht="86.25" hidden="1">
      <c r="A28" s="13" t="s">
        <v>42</v>
      </c>
      <c r="B28" s="13" t="s">
        <v>43</v>
      </c>
      <c r="C28" s="13" t="s">
        <v>29</v>
      </c>
      <c r="D28" s="14" t="s">
        <v>44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>
        <f>Q28+T28</f>
        <v>0</v>
      </c>
      <c r="Q28" s="18"/>
      <c r="R28" s="18"/>
      <c r="S28" s="18"/>
      <c r="T28" s="18"/>
      <c r="U28" s="18">
        <f aca="true" t="shared" si="3" ref="U28:U34">W28+Z28</f>
        <v>0</v>
      </c>
      <c r="V28" s="18"/>
      <c r="W28" s="18"/>
      <c r="X28" s="18"/>
      <c r="Y28" s="18"/>
      <c r="Z28" s="18">
        <f aca="true" t="shared" si="4" ref="Z28:Z34">V28</f>
        <v>0</v>
      </c>
      <c r="AA28" s="85">
        <f t="shared" si="2"/>
        <v>0</v>
      </c>
    </row>
    <row r="29" spans="1:27" ht="86.25" hidden="1">
      <c r="A29" s="13" t="s">
        <v>45</v>
      </c>
      <c r="B29" s="13" t="s">
        <v>33</v>
      </c>
      <c r="C29" s="13" t="s">
        <v>30</v>
      </c>
      <c r="D29" s="14" t="s">
        <v>34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>
        <f>Q29+T29</f>
        <v>0</v>
      </c>
      <c r="Q29" s="18"/>
      <c r="R29" s="18"/>
      <c r="S29" s="18"/>
      <c r="T29" s="18"/>
      <c r="U29" s="18">
        <f t="shared" si="3"/>
        <v>0</v>
      </c>
      <c r="V29" s="18"/>
      <c r="W29" s="18"/>
      <c r="X29" s="18"/>
      <c r="Y29" s="18"/>
      <c r="Z29" s="18">
        <f t="shared" si="4"/>
        <v>0</v>
      </c>
      <c r="AA29" s="85">
        <f t="shared" si="2"/>
        <v>0</v>
      </c>
    </row>
    <row r="30" spans="1:27" ht="86.25" hidden="1">
      <c r="A30" s="13" t="s">
        <v>46</v>
      </c>
      <c r="B30" s="13" t="s">
        <v>32</v>
      </c>
      <c r="C30" s="13" t="s">
        <v>30</v>
      </c>
      <c r="D30" s="14" t="s">
        <v>47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>
        <f>Q30+T30</f>
        <v>0</v>
      </c>
      <c r="Q30" s="18"/>
      <c r="R30" s="18"/>
      <c r="S30" s="18"/>
      <c r="T30" s="18"/>
      <c r="U30" s="18">
        <f t="shared" si="3"/>
        <v>0</v>
      </c>
      <c r="V30" s="18"/>
      <c r="W30" s="18"/>
      <c r="X30" s="18"/>
      <c r="Y30" s="18"/>
      <c r="Z30" s="18">
        <f t="shared" si="4"/>
        <v>0</v>
      </c>
      <c r="AA30" s="85">
        <f t="shared" si="2"/>
        <v>0</v>
      </c>
    </row>
    <row r="31" spans="1:27" ht="86.25" hidden="1">
      <c r="A31" s="13" t="s">
        <v>46</v>
      </c>
      <c r="B31" s="13" t="s">
        <v>32</v>
      </c>
      <c r="C31" s="13" t="s">
        <v>30</v>
      </c>
      <c r="D31" s="14" t="s">
        <v>37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>
        <f t="shared" si="3"/>
        <v>0</v>
      </c>
      <c r="V31" s="18"/>
      <c r="W31" s="18"/>
      <c r="X31" s="18"/>
      <c r="Y31" s="18"/>
      <c r="Z31" s="18">
        <f t="shared" si="4"/>
        <v>0</v>
      </c>
      <c r="AA31" s="85">
        <f t="shared" si="2"/>
        <v>0</v>
      </c>
    </row>
    <row r="32" spans="1:27" ht="84" hidden="1">
      <c r="A32" s="11" t="s">
        <v>57</v>
      </c>
      <c r="B32" s="11"/>
      <c r="C32" s="11"/>
      <c r="D32" s="25" t="s">
        <v>49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86">
        <f>P33</f>
        <v>0</v>
      </c>
      <c r="Q32" s="86">
        <f aca="true" t="shared" si="5" ref="Q32:Z32">Q33</f>
        <v>0</v>
      </c>
      <c r="R32" s="86">
        <f t="shared" si="5"/>
        <v>0</v>
      </c>
      <c r="S32" s="86">
        <f t="shared" si="5"/>
        <v>0</v>
      </c>
      <c r="T32" s="86">
        <f t="shared" si="5"/>
        <v>0</v>
      </c>
      <c r="U32" s="86">
        <f t="shared" si="5"/>
        <v>0</v>
      </c>
      <c r="V32" s="86">
        <f t="shared" si="5"/>
        <v>0</v>
      </c>
      <c r="W32" s="86">
        <f t="shared" si="5"/>
        <v>0</v>
      </c>
      <c r="X32" s="86">
        <f t="shared" si="5"/>
        <v>0</v>
      </c>
      <c r="Y32" s="86">
        <f t="shared" si="5"/>
        <v>0</v>
      </c>
      <c r="Z32" s="86">
        <f t="shared" si="5"/>
        <v>0</v>
      </c>
      <c r="AA32" s="85">
        <f t="shared" si="2"/>
        <v>0</v>
      </c>
    </row>
    <row r="33" spans="1:27" ht="84" hidden="1">
      <c r="A33" s="11" t="s">
        <v>48</v>
      </c>
      <c r="B33" s="11"/>
      <c r="C33" s="11"/>
      <c r="D33" s="25" t="s">
        <v>49</v>
      </c>
      <c r="E33" s="86">
        <f aca="true" t="shared" si="6" ref="E33:S33">SUM(E34)</f>
        <v>0</v>
      </c>
      <c r="F33" s="86">
        <f t="shared" si="6"/>
        <v>0</v>
      </c>
      <c r="G33" s="86">
        <f t="shared" si="6"/>
        <v>0</v>
      </c>
      <c r="H33" s="86">
        <f t="shared" si="6"/>
        <v>0</v>
      </c>
      <c r="I33" s="86">
        <f t="shared" si="6"/>
        <v>0</v>
      </c>
      <c r="J33" s="86">
        <f t="shared" si="6"/>
        <v>0</v>
      </c>
      <c r="K33" s="86">
        <f t="shared" si="6"/>
        <v>0</v>
      </c>
      <c r="L33" s="86">
        <f t="shared" si="6"/>
        <v>0</v>
      </c>
      <c r="M33" s="86">
        <f t="shared" si="6"/>
        <v>0</v>
      </c>
      <c r="N33" s="86">
        <f t="shared" si="6"/>
        <v>0</v>
      </c>
      <c r="O33" s="86">
        <f t="shared" si="6"/>
        <v>0</v>
      </c>
      <c r="P33" s="86">
        <f>Q33+T33</f>
        <v>0</v>
      </c>
      <c r="Q33" s="86">
        <f t="shared" si="6"/>
        <v>0</v>
      </c>
      <c r="R33" s="86">
        <f t="shared" si="6"/>
        <v>0</v>
      </c>
      <c r="S33" s="86">
        <f t="shared" si="6"/>
        <v>0</v>
      </c>
      <c r="T33" s="86"/>
      <c r="U33" s="86">
        <f t="shared" si="3"/>
        <v>0</v>
      </c>
      <c r="V33" s="86"/>
      <c r="W33" s="86"/>
      <c r="X33" s="86"/>
      <c r="Y33" s="86"/>
      <c r="Z33" s="88">
        <f t="shared" si="4"/>
        <v>0</v>
      </c>
      <c r="AA33" s="85">
        <f t="shared" si="2"/>
        <v>0</v>
      </c>
    </row>
    <row r="34" spans="1:27" ht="201" hidden="1">
      <c r="A34" s="13" t="s">
        <v>50</v>
      </c>
      <c r="B34" s="13" t="s">
        <v>38</v>
      </c>
      <c r="C34" s="13" t="s">
        <v>20</v>
      </c>
      <c r="D34" s="14" t="s">
        <v>89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>
        <f>Q34+T34</f>
        <v>0</v>
      </c>
      <c r="Q34" s="18"/>
      <c r="R34" s="18"/>
      <c r="S34" s="18"/>
      <c r="T34" s="18"/>
      <c r="U34" s="86">
        <f t="shared" si="3"/>
        <v>0</v>
      </c>
      <c r="V34" s="18"/>
      <c r="W34" s="18"/>
      <c r="X34" s="18"/>
      <c r="Y34" s="18"/>
      <c r="Z34" s="88">
        <f t="shared" si="4"/>
        <v>0</v>
      </c>
      <c r="AA34" s="85">
        <f t="shared" si="2"/>
        <v>0</v>
      </c>
    </row>
    <row r="35" spans="1:27" ht="84">
      <c r="A35" s="11" t="s">
        <v>135</v>
      </c>
      <c r="B35" s="11"/>
      <c r="C35" s="11"/>
      <c r="D35" s="12" t="s">
        <v>136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86">
        <f>P36</f>
        <v>27797</v>
      </c>
      <c r="Q35" s="86">
        <f aca="true" t="shared" si="7" ref="Q35:Z35">Q36</f>
        <v>27797</v>
      </c>
      <c r="R35" s="86">
        <f t="shared" si="7"/>
        <v>0</v>
      </c>
      <c r="S35" s="86">
        <f t="shared" si="7"/>
        <v>0</v>
      </c>
      <c r="T35" s="86">
        <f t="shared" si="7"/>
        <v>0</v>
      </c>
      <c r="U35" s="86">
        <f t="shared" si="7"/>
        <v>767118</v>
      </c>
      <c r="V35" s="86">
        <f t="shared" si="7"/>
        <v>767118</v>
      </c>
      <c r="W35" s="86">
        <f t="shared" si="7"/>
        <v>0</v>
      </c>
      <c r="X35" s="86">
        <f t="shared" si="7"/>
        <v>0</v>
      </c>
      <c r="Y35" s="86">
        <f t="shared" si="7"/>
        <v>0</v>
      </c>
      <c r="Z35" s="86">
        <f t="shared" si="7"/>
        <v>767118</v>
      </c>
      <c r="AA35" s="85">
        <f t="shared" si="2"/>
        <v>794915</v>
      </c>
    </row>
    <row r="36" spans="1:27" ht="84">
      <c r="A36" s="11" t="s">
        <v>137</v>
      </c>
      <c r="B36" s="11"/>
      <c r="C36" s="11"/>
      <c r="D36" s="12" t="s">
        <v>136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86">
        <f>SUM(P37:P38)</f>
        <v>27797</v>
      </c>
      <c r="Q36" s="86">
        <f aca="true" t="shared" si="8" ref="Q36:Z36">SUM(Q37:Q38)</f>
        <v>27797</v>
      </c>
      <c r="R36" s="86">
        <f t="shared" si="8"/>
        <v>0</v>
      </c>
      <c r="S36" s="86">
        <f t="shared" si="8"/>
        <v>0</v>
      </c>
      <c r="T36" s="86">
        <f t="shared" si="8"/>
        <v>0</v>
      </c>
      <c r="U36" s="86">
        <f t="shared" si="8"/>
        <v>767118</v>
      </c>
      <c r="V36" s="86">
        <f t="shared" si="8"/>
        <v>767118</v>
      </c>
      <c r="W36" s="86">
        <f t="shared" si="8"/>
        <v>0</v>
      </c>
      <c r="X36" s="86">
        <f t="shared" si="8"/>
        <v>0</v>
      </c>
      <c r="Y36" s="86">
        <f t="shared" si="8"/>
        <v>0</v>
      </c>
      <c r="Z36" s="86">
        <f t="shared" si="8"/>
        <v>767118</v>
      </c>
      <c r="AA36" s="85">
        <f t="shared" si="2"/>
        <v>794915</v>
      </c>
    </row>
    <row r="37" spans="1:27" ht="75" customHeight="1">
      <c r="A37" s="13" t="s">
        <v>138</v>
      </c>
      <c r="B37" s="13" t="s">
        <v>139</v>
      </c>
      <c r="C37" s="13" t="s">
        <v>140</v>
      </c>
      <c r="D37" s="14" t="s">
        <v>141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>
        <f>Q37</f>
        <v>27797</v>
      </c>
      <c r="Q37" s="18">
        <f>8679+19118</f>
        <v>27797</v>
      </c>
      <c r="R37" s="18"/>
      <c r="S37" s="18"/>
      <c r="T37" s="18"/>
      <c r="U37" s="18">
        <f>V37</f>
        <v>4899</v>
      </c>
      <c r="V37" s="18">
        <f>Z37</f>
        <v>4899</v>
      </c>
      <c r="W37" s="18"/>
      <c r="X37" s="18"/>
      <c r="Y37" s="18"/>
      <c r="Z37" s="18">
        <v>4899</v>
      </c>
      <c r="AA37" s="85">
        <f t="shared" si="2"/>
        <v>32696</v>
      </c>
    </row>
    <row r="38" spans="1:27" ht="75" customHeight="1">
      <c r="A38" s="24" t="s">
        <v>93</v>
      </c>
      <c r="B38" s="24" t="s">
        <v>94</v>
      </c>
      <c r="C38" s="24" t="s">
        <v>30</v>
      </c>
      <c r="D38" s="87" t="s">
        <v>95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>
        <f>V38</f>
        <v>762219</v>
      </c>
      <c r="V38" s="18">
        <f>Z38</f>
        <v>762219</v>
      </c>
      <c r="W38" s="18"/>
      <c r="X38" s="18"/>
      <c r="Y38" s="18"/>
      <c r="Z38" s="18">
        <v>762219</v>
      </c>
      <c r="AA38" s="85">
        <f t="shared" si="2"/>
        <v>762219</v>
      </c>
    </row>
    <row r="39" spans="1:27" ht="112.5">
      <c r="A39" s="11" t="s">
        <v>56</v>
      </c>
      <c r="B39" s="11"/>
      <c r="C39" s="11"/>
      <c r="D39" s="12" t="s">
        <v>41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86">
        <f>P40</f>
        <v>0</v>
      </c>
      <c r="Q39" s="86">
        <f aca="true" t="shared" si="9" ref="Q39:Z40">Q40</f>
        <v>0</v>
      </c>
      <c r="R39" s="86">
        <f t="shared" si="9"/>
        <v>0</v>
      </c>
      <c r="S39" s="86">
        <f t="shared" si="9"/>
        <v>0</v>
      </c>
      <c r="T39" s="86">
        <f t="shared" si="9"/>
        <v>0</v>
      </c>
      <c r="U39" s="86">
        <f t="shared" si="9"/>
        <v>-170671</v>
      </c>
      <c r="V39" s="86">
        <f t="shared" si="9"/>
        <v>-170671</v>
      </c>
      <c r="W39" s="86">
        <f t="shared" si="9"/>
        <v>0</v>
      </c>
      <c r="X39" s="86">
        <f t="shared" si="9"/>
        <v>0</v>
      </c>
      <c r="Y39" s="86">
        <f t="shared" si="9"/>
        <v>0</v>
      </c>
      <c r="Z39" s="86">
        <f t="shared" si="9"/>
        <v>-170671</v>
      </c>
      <c r="AA39" s="85">
        <f t="shared" si="2"/>
        <v>-170671</v>
      </c>
    </row>
    <row r="40" spans="1:27" ht="112.5">
      <c r="A40" s="11" t="s">
        <v>40</v>
      </c>
      <c r="B40" s="11"/>
      <c r="C40" s="11"/>
      <c r="D40" s="12" t="s">
        <v>41</v>
      </c>
      <c r="E40" s="86" t="e">
        <f>SUM(#REF!)</f>
        <v>#REF!</v>
      </c>
      <c r="F40" s="86" t="e">
        <f>SUM(#REF!)</f>
        <v>#REF!</v>
      </c>
      <c r="G40" s="86" t="e">
        <f>SUM(#REF!)</f>
        <v>#REF!</v>
      </c>
      <c r="H40" s="86" t="e">
        <f>SUM(#REF!)</f>
        <v>#REF!</v>
      </c>
      <c r="I40" s="86" t="e">
        <f>SUM(#REF!)</f>
        <v>#REF!</v>
      </c>
      <c r="J40" s="86" t="e">
        <f>SUM(#REF!)</f>
        <v>#REF!</v>
      </c>
      <c r="K40" s="86" t="e">
        <f>SUM(#REF!)</f>
        <v>#REF!</v>
      </c>
      <c r="L40" s="86" t="e">
        <f>SUM(#REF!)</f>
        <v>#REF!</v>
      </c>
      <c r="M40" s="86" t="e">
        <f>SUM(#REF!)</f>
        <v>#REF!</v>
      </c>
      <c r="N40" s="86" t="e">
        <f>SUM(#REF!)</f>
        <v>#REF!</v>
      </c>
      <c r="O40" s="86" t="e">
        <f>SUM(#REF!)</f>
        <v>#REF!</v>
      </c>
      <c r="P40" s="86">
        <f>SUM(P41:P41)</f>
        <v>0</v>
      </c>
      <c r="Q40" s="86">
        <f>Q41</f>
        <v>0</v>
      </c>
      <c r="R40" s="86">
        <f t="shared" si="9"/>
        <v>0</v>
      </c>
      <c r="S40" s="86">
        <f t="shared" si="9"/>
        <v>0</v>
      </c>
      <c r="T40" s="86">
        <f t="shared" si="9"/>
        <v>0</v>
      </c>
      <c r="U40" s="86">
        <f t="shared" si="9"/>
        <v>-170671</v>
      </c>
      <c r="V40" s="86">
        <f t="shared" si="9"/>
        <v>-170671</v>
      </c>
      <c r="W40" s="86">
        <f t="shared" si="9"/>
        <v>0</v>
      </c>
      <c r="X40" s="86">
        <f t="shared" si="9"/>
        <v>0</v>
      </c>
      <c r="Y40" s="86">
        <f t="shared" si="9"/>
        <v>0</v>
      </c>
      <c r="Z40" s="86">
        <f t="shared" si="9"/>
        <v>-170671</v>
      </c>
      <c r="AA40" s="85">
        <f t="shared" si="2"/>
        <v>-170671</v>
      </c>
    </row>
    <row r="41" spans="1:27" ht="201">
      <c r="A41" s="13" t="s">
        <v>180</v>
      </c>
      <c r="B41" s="24" t="s">
        <v>35</v>
      </c>
      <c r="C41" s="24" t="s">
        <v>31</v>
      </c>
      <c r="D41" s="87" t="s">
        <v>36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>
        <f>Q41+T41</f>
        <v>0</v>
      </c>
      <c r="Q41" s="18"/>
      <c r="R41" s="18"/>
      <c r="S41" s="18"/>
      <c r="T41" s="18"/>
      <c r="U41" s="18">
        <f>V41</f>
        <v>-170671</v>
      </c>
      <c r="V41" s="18">
        <f>Z41</f>
        <v>-170671</v>
      </c>
      <c r="W41" s="18"/>
      <c r="X41" s="18"/>
      <c r="Y41" s="18"/>
      <c r="Z41" s="18">
        <f>-90691-29980-50000</f>
        <v>-170671</v>
      </c>
      <c r="AA41" s="85">
        <f t="shared" si="2"/>
        <v>-170671</v>
      </c>
    </row>
    <row r="42" spans="1:27" ht="141">
      <c r="A42" s="11" t="s">
        <v>145</v>
      </c>
      <c r="B42" s="11"/>
      <c r="C42" s="11"/>
      <c r="D42" s="12" t="s">
        <v>144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86">
        <f>P43</f>
        <v>142033</v>
      </c>
      <c r="Q42" s="86">
        <f aca="true" t="shared" si="10" ref="Q42:Z42">Q43</f>
        <v>142033</v>
      </c>
      <c r="R42" s="86">
        <f t="shared" si="10"/>
        <v>0</v>
      </c>
      <c r="S42" s="86">
        <f t="shared" si="10"/>
        <v>0</v>
      </c>
      <c r="T42" s="86">
        <f t="shared" si="10"/>
        <v>0</v>
      </c>
      <c r="U42" s="86">
        <f t="shared" si="10"/>
        <v>-859664</v>
      </c>
      <c r="V42" s="86">
        <f t="shared" si="10"/>
        <v>-859664</v>
      </c>
      <c r="W42" s="86">
        <f t="shared" si="10"/>
        <v>0</v>
      </c>
      <c r="X42" s="86">
        <f t="shared" si="10"/>
        <v>0</v>
      </c>
      <c r="Y42" s="86">
        <f t="shared" si="10"/>
        <v>0</v>
      </c>
      <c r="Z42" s="86">
        <f t="shared" si="10"/>
        <v>-859664</v>
      </c>
      <c r="AA42" s="85">
        <f t="shared" si="2"/>
        <v>-717631</v>
      </c>
    </row>
    <row r="43" spans="1:27" ht="141">
      <c r="A43" s="11" t="s">
        <v>146</v>
      </c>
      <c r="B43" s="11"/>
      <c r="C43" s="11"/>
      <c r="D43" s="12" t="s">
        <v>144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86">
        <f>P44+P45+P46</f>
        <v>142033</v>
      </c>
      <c r="Q43" s="86">
        <f aca="true" t="shared" si="11" ref="Q43:Z43">Q44+Q45+Q46</f>
        <v>142033</v>
      </c>
      <c r="R43" s="86">
        <f t="shared" si="11"/>
        <v>0</v>
      </c>
      <c r="S43" s="86">
        <f t="shared" si="11"/>
        <v>0</v>
      </c>
      <c r="T43" s="86">
        <f t="shared" si="11"/>
        <v>0</v>
      </c>
      <c r="U43" s="86">
        <f t="shared" si="11"/>
        <v>-859664</v>
      </c>
      <c r="V43" s="86">
        <f t="shared" si="11"/>
        <v>-859664</v>
      </c>
      <c r="W43" s="86">
        <f t="shared" si="11"/>
        <v>0</v>
      </c>
      <c r="X43" s="86">
        <f t="shared" si="11"/>
        <v>0</v>
      </c>
      <c r="Y43" s="86">
        <f t="shared" si="11"/>
        <v>0</v>
      </c>
      <c r="Z43" s="86">
        <f t="shared" si="11"/>
        <v>-859664</v>
      </c>
      <c r="AA43" s="85">
        <f t="shared" si="2"/>
        <v>-717631</v>
      </c>
    </row>
    <row r="44" spans="1:27" ht="201">
      <c r="A44" s="13" t="s">
        <v>147</v>
      </c>
      <c r="B44" s="13" t="s">
        <v>38</v>
      </c>
      <c r="C44" s="13" t="s">
        <v>20</v>
      </c>
      <c r="D44" s="14" t="s">
        <v>89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>
        <f>Q44</f>
        <v>20533</v>
      </c>
      <c r="Q44" s="18">
        <f>20533</f>
        <v>20533</v>
      </c>
      <c r="R44" s="18"/>
      <c r="S44" s="18"/>
      <c r="T44" s="18"/>
      <c r="U44" s="18"/>
      <c r="V44" s="18"/>
      <c r="W44" s="18"/>
      <c r="X44" s="18"/>
      <c r="Y44" s="18"/>
      <c r="Z44" s="18"/>
      <c r="AA44" s="85">
        <f t="shared" si="2"/>
        <v>20533</v>
      </c>
    </row>
    <row r="45" spans="1:27" ht="201">
      <c r="A45" s="13" t="s">
        <v>148</v>
      </c>
      <c r="B45" s="13" t="s">
        <v>149</v>
      </c>
      <c r="C45" s="13" t="s">
        <v>150</v>
      </c>
      <c r="D45" s="150" t="s">
        <v>151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>
        <f>Q45</f>
        <v>121500</v>
      </c>
      <c r="Q45" s="18">
        <v>121500</v>
      </c>
      <c r="R45" s="18"/>
      <c r="S45" s="18"/>
      <c r="T45" s="18"/>
      <c r="U45" s="18"/>
      <c r="V45" s="18"/>
      <c r="W45" s="18"/>
      <c r="X45" s="18"/>
      <c r="Y45" s="18"/>
      <c r="Z45" s="18"/>
      <c r="AA45" s="85">
        <f t="shared" si="2"/>
        <v>121500</v>
      </c>
    </row>
    <row r="46" spans="1:27" ht="201">
      <c r="A46" s="13" t="s">
        <v>181</v>
      </c>
      <c r="B46" s="13" t="s">
        <v>35</v>
      </c>
      <c r="C46" s="13" t="s">
        <v>31</v>
      </c>
      <c r="D46" s="14" t="s">
        <v>36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>
        <f>V46+W46</f>
        <v>-859664</v>
      </c>
      <c r="V46" s="18">
        <f>Z46</f>
        <v>-859664</v>
      </c>
      <c r="W46" s="18"/>
      <c r="X46" s="18"/>
      <c r="Y46" s="18"/>
      <c r="Z46" s="18">
        <f>-809846-49818</f>
        <v>-859664</v>
      </c>
      <c r="AA46" s="85">
        <f t="shared" si="2"/>
        <v>-859664</v>
      </c>
    </row>
    <row r="47" spans="1:27" ht="197.25">
      <c r="A47" s="11" t="s">
        <v>131</v>
      </c>
      <c r="B47" s="11"/>
      <c r="C47" s="11"/>
      <c r="D47" s="25" t="s">
        <v>132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86">
        <f aca="true" t="shared" si="12" ref="U47:Z48">U48</f>
        <v>97175</v>
      </c>
      <c r="V47" s="86">
        <f t="shared" si="12"/>
        <v>97175</v>
      </c>
      <c r="W47" s="86">
        <f t="shared" si="12"/>
        <v>0</v>
      </c>
      <c r="X47" s="86">
        <f t="shared" si="12"/>
        <v>0</v>
      </c>
      <c r="Y47" s="86">
        <f t="shared" si="12"/>
        <v>0</v>
      </c>
      <c r="Z47" s="86">
        <f t="shared" si="12"/>
        <v>97175</v>
      </c>
      <c r="AA47" s="85">
        <f t="shared" si="2"/>
        <v>97175</v>
      </c>
    </row>
    <row r="48" spans="1:27" ht="197.25">
      <c r="A48" s="11" t="s">
        <v>133</v>
      </c>
      <c r="B48" s="11"/>
      <c r="C48" s="11"/>
      <c r="D48" s="25" t="s">
        <v>132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86">
        <f t="shared" si="12"/>
        <v>97175</v>
      </c>
      <c r="V48" s="86">
        <f t="shared" si="12"/>
        <v>97175</v>
      </c>
      <c r="W48" s="86">
        <f t="shared" si="12"/>
        <v>0</v>
      </c>
      <c r="X48" s="86">
        <f t="shared" si="12"/>
        <v>0</v>
      </c>
      <c r="Y48" s="86">
        <f t="shared" si="12"/>
        <v>0</v>
      </c>
      <c r="Z48" s="86">
        <f t="shared" si="12"/>
        <v>97175</v>
      </c>
      <c r="AA48" s="85">
        <f t="shared" si="2"/>
        <v>97175</v>
      </c>
    </row>
    <row r="49" spans="1:27" ht="258.75">
      <c r="A49" s="13" t="s">
        <v>162</v>
      </c>
      <c r="B49" s="13" t="s">
        <v>163</v>
      </c>
      <c r="C49" s="13" t="s">
        <v>170</v>
      </c>
      <c r="D49" s="150" t="s">
        <v>164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>
        <f>V49</f>
        <v>97175</v>
      </c>
      <c r="V49" s="18">
        <f>Z49</f>
        <v>97175</v>
      </c>
      <c r="W49" s="18"/>
      <c r="X49" s="18"/>
      <c r="Y49" s="18"/>
      <c r="Z49" s="18">
        <v>97175</v>
      </c>
      <c r="AA49" s="85">
        <f t="shared" si="2"/>
        <v>97175</v>
      </c>
    </row>
    <row r="50" spans="1:27" s="81" customFormat="1" ht="112.5">
      <c r="A50" s="11" t="s">
        <v>152</v>
      </c>
      <c r="B50" s="11"/>
      <c r="C50" s="11"/>
      <c r="D50" s="25" t="s">
        <v>51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86">
        <f>P51</f>
        <v>102825</v>
      </c>
      <c r="Q50" s="86">
        <f>Q51</f>
        <v>200000</v>
      </c>
      <c r="R50" s="86">
        <f aca="true" t="shared" si="13" ref="R50:Z50">R51</f>
        <v>0</v>
      </c>
      <c r="S50" s="86">
        <f t="shared" si="13"/>
        <v>0</v>
      </c>
      <c r="T50" s="86">
        <f t="shared" si="13"/>
        <v>0</v>
      </c>
      <c r="U50" s="86">
        <f t="shared" si="13"/>
        <v>0</v>
      </c>
      <c r="V50" s="86">
        <f t="shared" si="13"/>
        <v>0</v>
      </c>
      <c r="W50" s="86">
        <f t="shared" si="13"/>
        <v>0</v>
      </c>
      <c r="X50" s="86">
        <f t="shared" si="13"/>
        <v>0</v>
      </c>
      <c r="Y50" s="86">
        <f t="shared" si="13"/>
        <v>0</v>
      </c>
      <c r="Z50" s="86">
        <f t="shared" si="13"/>
        <v>0</v>
      </c>
      <c r="AA50" s="85">
        <f t="shared" si="2"/>
        <v>102825</v>
      </c>
    </row>
    <row r="51" spans="1:27" s="81" customFormat="1" ht="112.5">
      <c r="A51" s="11" t="s">
        <v>153</v>
      </c>
      <c r="B51" s="11"/>
      <c r="C51" s="11"/>
      <c r="D51" s="25" t="s">
        <v>51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86">
        <f>P52+P53</f>
        <v>102825</v>
      </c>
      <c r="Q51" s="86">
        <f>Q52+Q53</f>
        <v>200000</v>
      </c>
      <c r="R51" s="86">
        <f aca="true" t="shared" si="14" ref="R51:Z51">R52+R53</f>
        <v>0</v>
      </c>
      <c r="S51" s="86">
        <f t="shared" si="14"/>
        <v>0</v>
      </c>
      <c r="T51" s="86">
        <f t="shared" si="14"/>
        <v>0</v>
      </c>
      <c r="U51" s="86">
        <f t="shared" si="14"/>
        <v>0</v>
      </c>
      <c r="V51" s="86">
        <f t="shared" si="14"/>
        <v>0</v>
      </c>
      <c r="W51" s="86">
        <f t="shared" si="14"/>
        <v>0</v>
      </c>
      <c r="X51" s="86">
        <f t="shared" si="14"/>
        <v>0</v>
      </c>
      <c r="Y51" s="86">
        <f t="shared" si="14"/>
        <v>0</v>
      </c>
      <c r="Z51" s="86">
        <f t="shared" si="14"/>
        <v>0</v>
      </c>
      <c r="AA51" s="85">
        <f t="shared" si="2"/>
        <v>102825</v>
      </c>
    </row>
    <row r="52" spans="1:27" s="81" customFormat="1" ht="91.5" customHeight="1">
      <c r="A52" s="13" t="s">
        <v>154</v>
      </c>
      <c r="B52" s="13" t="s">
        <v>155</v>
      </c>
      <c r="C52" s="13" t="s">
        <v>156</v>
      </c>
      <c r="D52" s="14" t="s">
        <v>157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>
        <v>-97175</v>
      </c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85">
        <f t="shared" si="2"/>
        <v>-97175</v>
      </c>
    </row>
    <row r="53" spans="1:27" s="81" customFormat="1" ht="184.5" customHeight="1">
      <c r="A53" s="13" t="s">
        <v>158</v>
      </c>
      <c r="B53" s="13" t="s">
        <v>159</v>
      </c>
      <c r="C53" s="13" t="s">
        <v>160</v>
      </c>
      <c r="D53" s="14" t="s">
        <v>161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>
        <f>Q53</f>
        <v>200000</v>
      </c>
      <c r="Q53" s="18">
        <v>200000</v>
      </c>
      <c r="R53" s="18"/>
      <c r="S53" s="18"/>
      <c r="T53" s="18"/>
      <c r="U53" s="18"/>
      <c r="V53" s="18"/>
      <c r="W53" s="18"/>
      <c r="X53" s="18"/>
      <c r="Y53" s="18"/>
      <c r="Z53" s="18"/>
      <c r="AA53" s="85">
        <f t="shared" si="2"/>
        <v>200000</v>
      </c>
    </row>
    <row r="54" spans="1:27" ht="27.75">
      <c r="A54" s="26" t="s">
        <v>55</v>
      </c>
      <c r="B54" s="26" t="s">
        <v>55</v>
      </c>
      <c r="C54" s="26" t="s">
        <v>55</v>
      </c>
      <c r="D54" s="15" t="s">
        <v>52</v>
      </c>
      <c r="E54" s="19" t="e">
        <f>E18+#REF!+#REF!+#REF!+#REF!+#REF!+#REF!+#REF!+#REF!+E33+E40</f>
        <v>#REF!</v>
      </c>
      <c r="F54" s="19" t="e">
        <f>F18+#REF!+#REF!+#REF!+#REF!+#REF!+#REF!+#REF!+#REF!+F33+F40</f>
        <v>#REF!</v>
      </c>
      <c r="G54" s="19" t="e">
        <f>G18+#REF!+#REF!+#REF!+#REF!+#REF!+#REF!+#REF!+#REF!+G33+G40</f>
        <v>#REF!</v>
      </c>
      <c r="H54" s="19" t="e">
        <f>H18+#REF!+#REF!+#REF!+#REF!+#REF!+#REF!+#REF!+#REF!+H33+H40</f>
        <v>#REF!</v>
      </c>
      <c r="I54" s="19" t="e">
        <f>I18+#REF!+#REF!+#REF!+#REF!+#REF!+#REF!+#REF!+#REF!+I33+I40</f>
        <v>#REF!</v>
      </c>
      <c r="J54" s="19" t="e">
        <f>J18+#REF!+#REF!+#REF!+#REF!+#REF!+#REF!+#REF!+#REF!+J33+J40</f>
        <v>#REF!</v>
      </c>
      <c r="K54" s="19" t="e">
        <f>K18+#REF!+#REF!+#REF!+#REF!+#REF!+#REF!+#REF!+#REF!+K33+K40</f>
        <v>#REF!</v>
      </c>
      <c r="L54" s="19" t="e">
        <f>L18+#REF!+#REF!+#REF!+#REF!+#REF!+#REF!+#REF!+#REF!+L33+L40</f>
        <v>#REF!</v>
      </c>
      <c r="M54" s="19" t="e">
        <f>M18+#REF!+#REF!+#REF!+#REF!+#REF!+#REF!+#REF!+#REF!+M33+M40</f>
        <v>#REF!</v>
      </c>
      <c r="N54" s="19" t="e">
        <f>N18+#REF!+#REF!+#REF!+#REF!+#REF!+#REF!+#REF!+#REF!+N33+N40</f>
        <v>#REF!</v>
      </c>
      <c r="O54" s="19" t="e">
        <f>O18+#REF!+#REF!+#REF!+#REF!+#REF!+#REF!+#REF!+#REF!+O33+O40</f>
        <v>#REF!</v>
      </c>
      <c r="P54" s="19">
        <f>P17+P35+P39+P42+P47+P50</f>
        <v>1894567</v>
      </c>
      <c r="Q54" s="19">
        <f aca="true" t="shared" si="15" ref="Q54:Z54">Q17+Q35+Q39+Q42+Q47+Q50</f>
        <v>1991742</v>
      </c>
      <c r="R54" s="19">
        <f t="shared" si="15"/>
        <v>0</v>
      </c>
      <c r="S54" s="19">
        <f t="shared" si="15"/>
        <v>0</v>
      </c>
      <c r="T54" s="19">
        <f t="shared" si="15"/>
        <v>0</v>
      </c>
      <c r="U54" s="19">
        <f t="shared" si="15"/>
        <v>149933</v>
      </c>
      <c r="V54" s="19">
        <f t="shared" si="15"/>
        <v>149933</v>
      </c>
      <c r="W54" s="19">
        <f t="shared" si="15"/>
        <v>0</v>
      </c>
      <c r="X54" s="19">
        <f t="shared" si="15"/>
        <v>0</v>
      </c>
      <c r="Y54" s="19">
        <f t="shared" si="15"/>
        <v>0</v>
      </c>
      <c r="Z54" s="19">
        <f t="shared" si="15"/>
        <v>149933</v>
      </c>
      <c r="AA54" s="19">
        <f>AA17+AA35+AA39+AA42+AA47+AA50</f>
        <v>2044500</v>
      </c>
    </row>
    <row r="56" ht="30">
      <c r="Q56" s="17"/>
    </row>
    <row r="57" spans="4:27" ht="36" customHeight="1">
      <c r="D57" s="81"/>
      <c r="E57" s="2"/>
      <c r="F57" s="2"/>
      <c r="G57" s="2"/>
      <c r="H57" s="2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0"/>
    </row>
    <row r="59" ht="12.75">
      <c r="Q59" s="20"/>
    </row>
    <row r="61" spans="2:27" ht="30">
      <c r="B61" s="81" t="s">
        <v>103</v>
      </c>
      <c r="C61" s="81"/>
      <c r="D61" s="81"/>
      <c r="E61" s="81" t="s">
        <v>104</v>
      </c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154"/>
      <c r="T61" s="81"/>
      <c r="U61" s="81"/>
      <c r="V61" s="81" t="s">
        <v>104</v>
      </c>
      <c r="W61" s="81"/>
      <c r="AA61" s="100"/>
    </row>
    <row r="62" spans="16:27" ht="30">
      <c r="P62" s="17"/>
      <c r="R62" s="17"/>
      <c r="S62" s="155"/>
      <c r="AA62" s="17"/>
    </row>
    <row r="63" spans="16:18" ht="30">
      <c r="P63" s="100"/>
      <c r="R63" s="100"/>
    </row>
    <row r="64" spans="16:19" ht="30">
      <c r="P64" s="100"/>
      <c r="S64" s="155"/>
    </row>
    <row r="65" ht="30">
      <c r="P65" s="100"/>
    </row>
    <row r="66" ht="30">
      <c r="P66" s="100"/>
    </row>
    <row r="67" ht="30">
      <c r="P67" s="100"/>
    </row>
    <row r="68" ht="30">
      <c r="P68" s="100"/>
    </row>
    <row r="69" ht="30">
      <c r="P69" s="100"/>
    </row>
  </sheetData>
  <sheetProtection/>
  <mergeCells count="27">
    <mergeCell ref="A11:A14"/>
    <mergeCell ref="B11:B14"/>
    <mergeCell ref="C11:C14"/>
    <mergeCell ref="D11:D14"/>
    <mergeCell ref="U11:Z12"/>
    <mergeCell ref="D7:Y7"/>
    <mergeCell ref="V13:V14"/>
    <mergeCell ref="W13:W14"/>
    <mergeCell ref="H13:H14"/>
    <mergeCell ref="I13:I14"/>
    <mergeCell ref="AA11:AA14"/>
    <mergeCell ref="E13:F13"/>
    <mergeCell ref="G13:G14"/>
    <mergeCell ref="O13:O14"/>
    <mergeCell ref="T13:T14"/>
    <mergeCell ref="P13:P14"/>
    <mergeCell ref="P11:T12"/>
    <mergeCell ref="R13:S13"/>
    <mergeCell ref="Q13:Q14"/>
    <mergeCell ref="U13:U14"/>
    <mergeCell ref="J13:J14"/>
    <mergeCell ref="K13:L13"/>
    <mergeCell ref="X13:Y13"/>
    <mergeCell ref="Z13:Z14"/>
    <mergeCell ref="M13:M14"/>
    <mergeCell ref="E11:M12"/>
    <mergeCell ref="N11:N14"/>
  </mergeCells>
  <printOptions/>
  <pageMargins left="0.35433070866141736" right="0.1968503937007874" top="0.5905511811023623" bottom="0.5905511811023623" header="0.5118110236220472" footer="0.5118110236220472"/>
  <pageSetup fitToHeight="16"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J1">
      <selection activeCell="N4" sqref="N4"/>
    </sheetView>
  </sheetViews>
  <sheetFormatPr defaultColWidth="9.00390625" defaultRowHeight="12.75"/>
  <cols>
    <col min="1" max="1" width="15.125" style="0" bestFit="1" customWidth="1"/>
    <col min="2" max="2" width="14.50390625" style="0" customWidth="1"/>
    <col min="3" max="3" width="16.625" style="0" customWidth="1"/>
    <col min="4" max="4" width="42.125" style="0" customWidth="1"/>
    <col min="5" max="5" width="19.00390625" style="0" customWidth="1"/>
    <col min="6" max="6" width="17.50390625" style="0" customWidth="1"/>
    <col min="7" max="7" width="17.00390625" style="0" customWidth="1"/>
    <col min="8" max="8" width="17.375" style="0" customWidth="1"/>
    <col min="9" max="9" width="12.375" style="0" customWidth="1"/>
    <col min="10" max="10" width="18.625" style="0" customWidth="1"/>
    <col min="11" max="11" width="18.875" style="0" customWidth="1"/>
    <col min="12" max="12" width="18.00390625" style="0" customWidth="1"/>
    <col min="13" max="13" width="16.875" style="0" customWidth="1"/>
    <col min="14" max="14" width="17.625" style="0" customWidth="1"/>
    <col min="15" max="15" width="16.50390625" style="0" customWidth="1"/>
    <col min="16" max="16" width="17.625" style="0" customWidth="1"/>
  </cols>
  <sheetData>
    <row r="1" spans="14:15" ht="21">
      <c r="N1" s="102" t="s">
        <v>88</v>
      </c>
      <c r="O1" s="31"/>
    </row>
    <row r="2" spans="14:15" ht="21">
      <c r="N2" s="103" t="s">
        <v>101</v>
      </c>
      <c r="O2" s="32"/>
    </row>
    <row r="3" spans="1:16" ht="21.75" customHeight="1">
      <c r="A3" s="121"/>
      <c r="B3" s="121"/>
      <c r="I3" s="124"/>
      <c r="J3" s="36"/>
      <c r="K3" s="36"/>
      <c r="L3" s="36"/>
      <c r="M3" s="36"/>
      <c r="N3" s="103" t="s">
        <v>102</v>
      </c>
      <c r="O3" s="31"/>
      <c r="P3" s="36"/>
    </row>
    <row r="4" spans="14:15" ht="21">
      <c r="N4" s="102" t="s">
        <v>227</v>
      </c>
      <c r="O4" s="31"/>
    </row>
    <row r="5" ht="21">
      <c r="N5" s="102"/>
    </row>
    <row r="6" ht="19.5" customHeight="1"/>
    <row r="7" ht="22.5" customHeight="1"/>
    <row r="8" spans="1:16" ht="23.25" customHeight="1">
      <c r="A8" s="214" t="s">
        <v>129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</row>
    <row r="9" spans="1:16" ht="15">
      <c r="A9" s="47">
        <v>21528000000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ht="12.75">
      <c r="A10" s="39" t="s">
        <v>54</v>
      </c>
    </row>
    <row r="11" spans="1:16" ht="21.75" customHeight="1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</row>
    <row r="12" ht="16.5" customHeight="1">
      <c r="P12" s="125" t="s">
        <v>0</v>
      </c>
    </row>
    <row r="13" spans="1:16" ht="34.5" customHeight="1">
      <c r="A13" s="213" t="s">
        <v>12</v>
      </c>
      <c r="B13" s="213" t="s">
        <v>13</v>
      </c>
      <c r="C13" s="213" t="s">
        <v>5</v>
      </c>
      <c r="D13" s="213" t="s">
        <v>14</v>
      </c>
      <c r="E13" s="213" t="s">
        <v>123</v>
      </c>
      <c r="F13" s="213"/>
      <c r="G13" s="213"/>
      <c r="H13" s="213"/>
      <c r="I13" s="213" t="s">
        <v>124</v>
      </c>
      <c r="J13" s="213"/>
      <c r="K13" s="213"/>
      <c r="L13" s="213"/>
      <c r="M13" s="213" t="s">
        <v>125</v>
      </c>
      <c r="N13" s="213"/>
      <c r="O13" s="213"/>
      <c r="P13" s="213"/>
    </row>
    <row r="14" spans="1:16" ht="33" customHeight="1">
      <c r="A14" s="213"/>
      <c r="B14" s="213"/>
      <c r="C14" s="213"/>
      <c r="D14" s="213"/>
      <c r="E14" s="213" t="s">
        <v>114</v>
      </c>
      <c r="F14" s="213" t="s">
        <v>115</v>
      </c>
      <c r="G14" s="213"/>
      <c r="H14" s="213" t="s">
        <v>126</v>
      </c>
      <c r="I14" s="213" t="s">
        <v>114</v>
      </c>
      <c r="J14" s="213" t="s">
        <v>115</v>
      </c>
      <c r="K14" s="213"/>
      <c r="L14" s="213" t="s">
        <v>126</v>
      </c>
      <c r="M14" s="213" t="s">
        <v>114</v>
      </c>
      <c r="N14" s="213" t="s">
        <v>115</v>
      </c>
      <c r="O14" s="213"/>
      <c r="P14" s="213" t="s">
        <v>126</v>
      </c>
    </row>
    <row r="15" spans="1:16" ht="51" customHeight="1">
      <c r="A15" s="213"/>
      <c r="B15" s="213"/>
      <c r="C15" s="213"/>
      <c r="D15" s="213"/>
      <c r="E15" s="213"/>
      <c r="F15" s="126" t="s">
        <v>3</v>
      </c>
      <c r="G15" s="126" t="s">
        <v>4</v>
      </c>
      <c r="H15" s="213"/>
      <c r="I15" s="213"/>
      <c r="J15" s="126" t="s">
        <v>3</v>
      </c>
      <c r="K15" s="126" t="s">
        <v>4</v>
      </c>
      <c r="L15" s="213"/>
      <c r="M15" s="213"/>
      <c r="N15" s="126" t="s">
        <v>3</v>
      </c>
      <c r="O15" s="126" t="s">
        <v>4</v>
      </c>
      <c r="P15" s="213"/>
    </row>
    <row r="16" spans="1:16" ht="12.75">
      <c r="A16" s="127">
        <v>1</v>
      </c>
      <c r="B16" s="127">
        <v>2</v>
      </c>
      <c r="C16" s="127">
        <v>3</v>
      </c>
      <c r="D16" s="127">
        <v>4</v>
      </c>
      <c r="E16" s="127">
        <v>5</v>
      </c>
      <c r="F16" s="127">
        <v>6</v>
      </c>
      <c r="G16" s="127">
        <v>7</v>
      </c>
      <c r="H16" s="127">
        <v>8</v>
      </c>
      <c r="I16" s="127">
        <v>9</v>
      </c>
      <c r="J16" s="127">
        <v>10</v>
      </c>
      <c r="K16" s="127">
        <v>11</v>
      </c>
      <c r="L16" s="127">
        <v>12</v>
      </c>
      <c r="M16" s="127">
        <v>13</v>
      </c>
      <c r="N16" s="127">
        <v>14</v>
      </c>
      <c r="O16" s="127">
        <v>15</v>
      </c>
      <c r="P16" s="127">
        <v>16</v>
      </c>
    </row>
    <row r="17" spans="1:16" ht="68.25">
      <c r="A17" s="128" t="s">
        <v>15</v>
      </c>
      <c r="B17" s="128"/>
      <c r="C17" s="128"/>
      <c r="D17" s="129" t="s">
        <v>16</v>
      </c>
      <c r="E17" s="130">
        <f>E18</f>
        <v>-2044500</v>
      </c>
      <c r="F17" s="131"/>
      <c r="G17" s="131"/>
      <c r="H17" s="130">
        <f>H18</f>
        <v>-2044500</v>
      </c>
      <c r="I17" s="131"/>
      <c r="J17" s="131"/>
      <c r="K17" s="131"/>
      <c r="L17" s="131"/>
      <c r="M17" s="130">
        <f>M18</f>
        <v>-2044500</v>
      </c>
      <c r="N17" s="131"/>
      <c r="O17" s="131"/>
      <c r="P17" s="130">
        <f>P18</f>
        <v>-2044500</v>
      </c>
    </row>
    <row r="18" spans="1:16" ht="68.25">
      <c r="A18" s="128" t="s">
        <v>17</v>
      </c>
      <c r="B18" s="128"/>
      <c r="C18" s="128"/>
      <c r="D18" s="129" t="s">
        <v>16</v>
      </c>
      <c r="E18" s="130">
        <f>E19</f>
        <v>-2044500</v>
      </c>
      <c r="F18" s="130"/>
      <c r="G18" s="130"/>
      <c r="H18" s="130">
        <f>H19</f>
        <v>-2044500</v>
      </c>
      <c r="I18" s="130"/>
      <c r="J18" s="130"/>
      <c r="K18" s="130"/>
      <c r="L18" s="130"/>
      <c r="M18" s="130">
        <f>M19</f>
        <v>-2044500</v>
      </c>
      <c r="N18" s="130"/>
      <c r="O18" s="130"/>
      <c r="P18" s="130">
        <f>P19</f>
        <v>-2044500</v>
      </c>
    </row>
    <row r="19" spans="1:16" ht="118.5" customHeight="1">
      <c r="A19" s="132" t="s">
        <v>118</v>
      </c>
      <c r="B19" s="132" t="s">
        <v>119</v>
      </c>
      <c r="C19" s="132" t="s">
        <v>120</v>
      </c>
      <c r="D19" s="133" t="s">
        <v>121</v>
      </c>
      <c r="E19" s="134">
        <v>-2044500</v>
      </c>
      <c r="F19" s="135"/>
      <c r="G19" s="135"/>
      <c r="H19" s="135">
        <f>E19+F19</f>
        <v>-2044500</v>
      </c>
      <c r="I19" s="135"/>
      <c r="J19" s="135"/>
      <c r="K19" s="135"/>
      <c r="L19" s="135"/>
      <c r="M19" s="135">
        <f>E19-I19</f>
        <v>-2044500</v>
      </c>
      <c r="N19" s="135"/>
      <c r="O19" s="135"/>
      <c r="P19" s="135">
        <f>H19-L19</f>
        <v>-2044500</v>
      </c>
    </row>
    <row r="20" spans="1:16" ht="77.25" customHeight="1" hidden="1">
      <c r="A20" s="136">
        <v>3700000</v>
      </c>
      <c r="B20" s="136"/>
      <c r="C20" s="128"/>
      <c r="D20" s="129" t="s">
        <v>51</v>
      </c>
      <c r="E20" s="137"/>
      <c r="F20" s="131">
        <f>F22</f>
        <v>0</v>
      </c>
      <c r="G20" s="131">
        <f>G22</f>
        <v>0</v>
      </c>
      <c r="H20" s="131">
        <f>H22</f>
        <v>0</v>
      </c>
      <c r="I20" s="138"/>
      <c r="J20" s="131">
        <f>J23</f>
        <v>0</v>
      </c>
      <c r="K20" s="131">
        <f>K23</f>
        <v>0</v>
      </c>
      <c r="L20" s="131">
        <f>J20+I20</f>
        <v>0</v>
      </c>
      <c r="M20" s="135"/>
      <c r="N20" s="131">
        <f>O20</f>
        <v>0</v>
      </c>
      <c r="O20" s="131">
        <f>O22+O23</f>
        <v>0</v>
      </c>
      <c r="P20" s="131">
        <f>M20+N20</f>
        <v>0</v>
      </c>
    </row>
    <row r="21" spans="1:16" ht="77.25" customHeight="1" hidden="1">
      <c r="A21" s="136">
        <v>3710000</v>
      </c>
      <c r="B21" s="136"/>
      <c r="C21" s="128"/>
      <c r="D21" s="129" t="s">
        <v>51</v>
      </c>
      <c r="E21" s="137"/>
      <c r="F21" s="131">
        <f>G21</f>
        <v>0</v>
      </c>
      <c r="G21" s="131">
        <f>G22</f>
        <v>0</v>
      </c>
      <c r="H21" s="131">
        <f>E21+F21</f>
        <v>0</v>
      </c>
      <c r="I21" s="138"/>
      <c r="J21" s="131">
        <f>K21</f>
        <v>0</v>
      </c>
      <c r="K21" s="131">
        <f>K23</f>
        <v>0</v>
      </c>
      <c r="L21" s="131">
        <f>I21+J21</f>
        <v>0</v>
      </c>
      <c r="M21" s="135"/>
      <c r="N21" s="131">
        <f>O21</f>
        <v>0</v>
      </c>
      <c r="O21" s="131">
        <f>O22+O23</f>
        <v>0</v>
      </c>
      <c r="P21" s="131">
        <f>N21+M21</f>
        <v>0</v>
      </c>
    </row>
    <row r="22" spans="1:16" ht="136.5" hidden="1">
      <c r="A22" s="139">
        <v>3718881</v>
      </c>
      <c r="B22" s="139">
        <v>8881</v>
      </c>
      <c r="C22" s="132" t="s">
        <v>31</v>
      </c>
      <c r="D22" s="133" t="s">
        <v>127</v>
      </c>
      <c r="E22" s="137"/>
      <c r="F22" s="135">
        <f>G22</f>
        <v>0</v>
      </c>
      <c r="G22" s="135"/>
      <c r="H22" s="135">
        <f>E22+F22</f>
        <v>0</v>
      </c>
      <c r="I22" s="138"/>
      <c r="J22" s="135"/>
      <c r="K22" s="135"/>
      <c r="L22" s="135"/>
      <c r="M22" s="135"/>
      <c r="N22" s="135">
        <f>O22</f>
        <v>0</v>
      </c>
      <c r="O22" s="135">
        <f>K22+G22</f>
        <v>0</v>
      </c>
      <c r="P22" s="135">
        <f>M22+N22</f>
        <v>0</v>
      </c>
    </row>
    <row r="23" spans="1:16" ht="136.5" hidden="1">
      <c r="A23" s="139">
        <v>3718882</v>
      </c>
      <c r="B23" s="139">
        <v>8882</v>
      </c>
      <c r="C23" s="132" t="s">
        <v>31</v>
      </c>
      <c r="D23" s="140" t="s">
        <v>128</v>
      </c>
      <c r="E23" s="137"/>
      <c r="F23" s="141"/>
      <c r="G23" s="141"/>
      <c r="H23" s="141"/>
      <c r="I23" s="142"/>
      <c r="J23" s="135">
        <f>K23</f>
        <v>0</v>
      </c>
      <c r="K23" s="135"/>
      <c r="L23" s="135">
        <f>I23+J23</f>
        <v>0</v>
      </c>
      <c r="M23" s="135"/>
      <c r="N23" s="135">
        <f>O23</f>
        <v>0</v>
      </c>
      <c r="O23" s="135">
        <f>K23+G23</f>
        <v>0</v>
      </c>
      <c r="P23" s="135">
        <f>M23+N23</f>
        <v>0</v>
      </c>
    </row>
    <row r="24" spans="1:16" ht="22.5">
      <c r="A24" s="143" t="s">
        <v>60</v>
      </c>
      <c r="B24" s="143" t="s">
        <v>60</v>
      </c>
      <c r="C24" s="143" t="s">
        <v>60</v>
      </c>
      <c r="D24" s="144" t="s">
        <v>52</v>
      </c>
      <c r="E24" s="145">
        <f>E17+E20</f>
        <v>-2044500</v>
      </c>
      <c r="F24" s="145"/>
      <c r="G24" s="145"/>
      <c r="H24" s="145">
        <f>H17+H20</f>
        <v>-2044500</v>
      </c>
      <c r="I24" s="145"/>
      <c r="J24" s="145"/>
      <c r="K24" s="145"/>
      <c r="L24" s="145"/>
      <c r="M24" s="145">
        <f>M17+M20</f>
        <v>-2044500</v>
      </c>
      <c r="N24" s="145"/>
      <c r="O24" s="145"/>
      <c r="P24" s="145">
        <f>P17+P20</f>
        <v>-2044500</v>
      </c>
    </row>
    <row r="25" ht="27.75" customHeight="1"/>
    <row r="26" ht="15.75" customHeight="1"/>
    <row r="27" spans="3:24" ht="21" customHeight="1">
      <c r="C27" s="2" t="s">
        <v>103</v>
      </c>
      <c r="D27" s="81"/>
      <c r="E27" s="81"/>
      <c r="G27" s="81"/>
      <c r="H27" s="81"/>
      <c r="I27" s="2" t="s">
        <v>104</v>
      </c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</row>
    <row r="28" spans="3:13" ht="18">
      <c r="C28" s="31"/>
      <c r="D28" s="31"/>
      <c r="E28" s="31"/>
      <c r="F28" s="122"/>
      <c r="G28" s="122"/>
      <c r="H28" s="122"/>
      <c r="I28" s="122"/>
      <c r="J28" s="122"/>
      <c r="K28" s="122"/>
      <c r="L28" s="31"/>
      <c r="M28" s="122"/>
    </row>
    <row r="29" spans="3:13" ht="18" customHeight="1"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</sheetData>
  <sheetProtection/>
  <mergeCells count="18">
    <mergeCell ref="A8:P8"/>
    <mergeCell ref="A11:P11"/>
    <mergeCell ref="A13:A15"/>
    <mergeCell ref="B13:B15"/>
    <mergeCell ref="C13:C15"/>
    <mergeCell ref="D13:D15"/>
    <mergeCell ref="E13:H13"/>
    <mergeCell ref="I13:L13"/>
    <mergeCell ref="M13:P13"/>
    <mergeCell ref="E14:E15"/>
    <mergeCell ref="N14:O14"/>
    <mergeCell ref="P14:P15"/>
    <mergeCell ref="F14:G14"/>
    <mergeCell ref="H14:H15"/>
    <mergeCell ref="I14:I15"/>
    <mergeCell ref="J14:K14"/>
    <mergeCell ref="L14:L15"/>
    <mergeCell ref="M14:M15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3">
      <selection activeCell="E8" sqref="E8"/>
    </sheetView>
  </sheetViews>
  <sheetFormatPr defaultColWidth="9.00390625" defaultRowHeight="12.75"/>
  <cols>
    <col min="1" max="1" width="21.375" style="0" customWidth="1"/>
    <col min="2" max="2" width="19.50390625" style="0" customWidth="1"/>
    <col min="3" max="3" width="56.125" style="0" customWidth="1"/>
    <col min="4" max="4" width="15.125" style="0" customWidth="1"/>
  </cols>
  <sheetData>
    <row r="1" spans="3:6" ht="18">
      <c r="C1" s="31" t="s">
        <v>198</v>
      </c>
      <c r="E1" s="31"/>
      <c r="F1" s="122"/>
    </row>
    <row r="2" spans="3:6" ht="18">
      <c r="C2" s="32" t="s">
        <v>199</v>
      </c>
      <c r="E2" s="32"/>
      <c r="F2" s="122"/>
    </row>
    <row r="3" spans="3:6" ht="18">
      <c r="C3" s="32" t="s">
        <v>200</v>
      </c>
      <c r="E3" s="32"/>
      <c r="F3" s="122"/>
    </row>
    <row r="4" spans="3:6" ht="18">
      <c r="C4" s="31" t="s">
        <v>228</v>
      </c>
      <c r="E4" s="31"/>
      <c r="F4" s="122"/>
    </row>
    <row r="5" spans="4:5" ht="21">
      <c r="D5" s="102"/>
      <c r="E5" s="102"/>
    </row>
    <row r="7" spans="1:5" ht="17.25">
      <c r="A7" s="216" t="s">
        <v>201</v>
      </c>
      <c r="B7" s="216"/>
      <c r="C7" s="212"/>
      <c r="D7" s="212"/>
      <c r="E7" s="159"/>
    </row>
    <row r="8" spans="2:3" ht="18">
      <c r="B8" s="217">
        <v>21528000000</v>
      </c>
      <c r="C8" s="218"/>
    </row>
    <row r="9" spans="2:3" ht="15">
      <c r="B9" s="219" t="s">
        <v>54</v>
      </c>
      <c r="C9" s="218"/>
    </row>
    <row r="12" spans="1:4" ht="17.25">
      <c r="A12" s="220" t="s">
        <v>202</v>
      </c>
      <c r="B12" s="220"/>
      <c r="C12" s="221"/>
      <c r="D12" s="221"/>
    </row>
    <row r="13" spans="1:2" ht="17.25">
      <c r="A13" s="159"/>
      <c r="B13" s="159"/>
    </row>
    <row r="14" ht="18">
      <c r="D14" s="160" t="s">
        <v>0</v>
      </c>
    </row>
    <row r="15" spans="1:5" ht="66.75">
      <c r="A15" s="161" t="s">
        <v>203</v>
      </c>
      <c r="B15" s="222" t="s">
        <v>204</v>
      </c>
      <c r="C15" s="223"/>
      <c r="D15" s="161" t="s">
        <v>59</v>
      </c>
      <c r="E15" s="162"/>
    </row>
    <row r="16" spans="1:4" ht="13.5">
      <c r="A16" s="163">
        <v>1</v>
      </c>
      <c r="B16" s="224">
        <v>2</v>
      </c>
      <c r="C16" s="225"/>
      <c r="D16" s="163">
        <v>3</v>
      </c>
    </row>
    <row r="17" spans="1:4" ht="21.75" customHeight="1">
      <c r="A17" s="230" t="s">
        <v>205</v>
      </c>
      <c r="B17" s="230"/>
      <c r="C17" s="231"/>
      <c r="D17" s="231"/>
    </row>
    <row r="18" spans="1:4" ht="18.75" customHeight="1">
      <c r="A18" s="230" t="s">
        <v>206</v>
      </c>
      <c r="B18" s="230"/>
      <c r="C18" s="231"/>
      <c r="D18" s="231"/>
    </row>
    <row r="19" spans="1:4" ht="27.75" customHeight="1">
      <c r="A19" s="164" t="s">
        <v>55</v>
      </c>
      <c r="B19" s="232" t="s">
        <v>207</v>
      </c>
      <c r="C19" s="233"/>
      <c r="D19" s="166"/>
    </row>
    <row r="20" spans="1:4" ht="17.25">
      <c r="A20" s="164" t="s">
        <v>55</v>
      </c>
      <c r="B20" s="234" t="s">
        <v>114</v>
      </c>
      <c r="C20" s="233"/>
      <c r="D20" s="166"/>
    </row>
    <row r="21" spans="1:4" ht="17.25">
      <c r="A21" s="164" t="s">
        <v>55</v>
      </c>
      <c r="B21" s="234" t="s">
        <v>115</v>
      </c>
      <c r="C21" s="233"/>
      <c r="D21" s="168"/>
    </row>
    <row r="24" spans="1:4" ht="17.25">
      <c r="A24" s="220" t="s">
        <v>208</v>
      </c>
      <c r="B24" s="220"/>
      <c r="C24" s="221"/>
      <c r="D24" s="221"/>
    </row>
    <row r="26" ht="18">
      <c r="D26" s="160" t="s">
        <v>0</v>
      </c>
    </row>
    <row r="27" spans="1:4" ht="117">
      <c r="A27" s="161" t="s">
        <v>209</v>
      </c>
      <c r="B27" s="161" t="s">
        <v>13</v>
      </c>
      <c r="C27" s="161" t="s">
        <v>210</v>
      </c>
      <c r="D27" s="161" t="s">
        <v>59</v>
      </c>
    </row>
    <row r="28" spans="1:4" ht="13.5">
      <c r="A28" s="163">
        <v>1</v>
      </c>
      <c r="B28" s="163">
        <v>2</v>
      </c>
      <c r="C28" s="163">
        <v>3</v>
      </c>
      <c r="D28" s="163">
        <v>4</v>
      </c>
    </row>
    <row r="29" spans="1:4" ht="18">
      <c r="A29" s="226" t="s">
        <v>211</v>
      </c>
      <c r="B29" s="227"/>
      <c r="C29" s="228"/>
      <c r="D29" s="229"/>
    </row>
    <row r="30" spans="1:4" ht="54">
      <c r="A30" s="169">
        <v>3719800</v>
      </c>
      <c r="B30" s="169">
        <v>9800</v>
      </c>
      <c r="C30" s="170" t="s">
        <v>161</v>
      </c>
      <c r="D30" s="171">
        <f>D32</f>
        <v>200000</v>
      </c>
    </row>
    <row r="31" spans="1:4" ht="54">
      <c r="A31" s="169"/>
      <c r="B31" s="169"/>
      <c r="C31" s="172" t="s">
        <v>215</v>
      </c>
      <c r="D31" s="173">
        <v>200000</v>
      </c>
    </row>
    <row r="32" spans="1:4" ht="18">
      <c r="A32" s="174">
        <v>99000000000</v>
      </c>
      <c r="B32" s="175"/>
      <c r="C32" s="175" t="s">
        <v>212</v>
      </c>
      <c r="D32" s="171">
        <f>D31</f>
        <v>200000</v>
      </c>
    </row>
    <row r="33" spans="1:4" ht="18">
      <c r="A33" s="230" t="s">
        <v>213</v>
      </c>
      <c r="B33" s="230"/>
      <c r="C33" s="231"/>
      <c r="D33" s="231"/>
    </row>
    <row r="34" spans="1:4" ht="17.25">
      <c r="A34" s="164" t="s">
        <v>55</v>
      </c>
      <c r="B34" s="164" t="s">
        <v>55</v>
      </c>
      <c r="C34" s="165" t="s">
        <v>207</v>
      </c>
      <c r="D34" s="166">
        <f>D35+D36</f>
        <v>200000</v>
      </c>
    </row>
    <row r="35" spans="1:4" ht="17.25">
      <c r="A35" s="164" t="s">
        <v>55</v>
      </c>
      <c r="B35" s="164" t="s">
        <v>55</v>
      </c>
      <c r="C35" s="167" t="s">
        <v>114</v>
      </c>
      <c r="D35" s="166">
        <f>D30</f>
        <v>200000</v>
      </c>
    </row>
    <row r="36" spans="1:4" ht="17.25">
      <c r="A36" s="164" t="s">
        <v>55</v>
      </c>
      <c r="B36" s="164" t="s">
        <v>55</v>
      </c>
      <c r="C36" s="167" t="s">
        <v>115</v>
      </c>
      <c r="D36" s="168"/>
    </row>
    <row r="37" spans="1:4" ht="17.25">
      <c r="A37" s="176"/>
      <c r="B37" s="176"/>
      <c r="C37" s="177"/>
      <c r="D37" s="178"/>
    </row>
    <row r="38" spans="1:4" ht="17.25">
      <c r="A38" s="176"/>
      <c r="B38" s="176"/>
      <c r="C38" s="177"/>
      <c r="D38" s="178"/>
    </row>
    <row r="41" spans="1:3" ht="18">
      <c r="A41" s="31" t="s">
        <v>103</v>
      </c>
      <c r="B41" s="31"/>
      <c r="C41" s="31" t="s">
        <v>214</v>
      </c>
    </row>
  </sheetData>
  <sheetProtection/>
  <mergeCells count="14">
    <mergeCell ref="A29:D29"/>
    <mergeCell ref="A33:D33"/>
    <mergeCell ref="A17:D17"/>
    <mergeCell ref="A18:D18"/>
    <mergeCell ref="B19:C19"/>
    <mergeCell ref="B20:C20"/>
    <mergeCell ref="B21:C21"/>
    <mergeCell ref="A24:D24"/>
    <mergeCell ref="A7:D7"/>
    <mergeCell ref="B8:C8"/>
    <mergeCell ref="B9:C9"/>
    <mergeCell ref="A12:D12"/>
    <mergeCell ref="B15:C15"/>
    <mergeCell ref="B16:C16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zoomScale="80" zoomScaleNormal="80" zoomScalePageLayoutView="0" workbookViewId="0" topLeftCell="E1">
      <selection activeCell="H4" sqref="H4"/>
    </sheetView>
  </sheetViews>
  <sheetFormatPr defaultColWidth="9.00390625" defaultRowHeight="12.75"/>
  <cols>
    <col min="1" max="1" width="15.50390625" style="0" customWidth="1"/>
    <col min="2" max="2" width="16.00390625" style="0" customWidth="1"/>
    <col min="3" max="3" width="17.00390625" style="0" customWidth="1"/>
    <col min="4" max="4" width="44.00390625" style="0" customWidth="1"/>
    <col min="5" max="5" width="85.375" style="0" customWidth="1"/>
    <col min="6" max="6" width="18.375" style="0" customWidth="1"/>
    <col min="7" max="7" width="16.125" style="0" customWidth="1"/>
    <col min="8" max="8" width="14.875" style="0" customWidth="1"/>
    <col min="9" max="9" width="20.375" style="0" customWidth="1"/>
    <col min="10" max="10" width="14.875" style="0" customWidth="1"/>
  </cols>
  <sheetData>
    <row r="1" spans="8:10" ht="21">
      <c r="H1" s="102" t="s">
        <v>117</v>
      </c>
      <c r="I1" s="31"/>
      <c r="J1" s="31"/>
    </row>
    <row r="2" spans="8:10" ht="21">
      <c r="H2" s="103" t="s">
        <v>101</v>
      </c>
      <c r="I2" s="32"/>
      <c r="J2" s="31"/>
    </row>
    <row r="3" spans="8:10" ht="21">
      <c r="H3" s="103" t="s">
        <v>102</v>
      </c>
      <c r="I3" s="31"/>
      <c r="J3" s="31"/>
    </row>
    <row r="4" spans="8:10" ht="21">
      <c r="H4" s="102" t="s">
        <v>227</v>
      </c>
      <c r="I4" s="31"/>
      <c r="J4" s="31"/>
    </row>
    <row r="5" spans="8:10" ht="21">
      <c r="H5" s="102"/>
      <c r="I5" s="31"/>
      <c r="J5" s="31"/>
    </row>
    <row r="6" spans="8:10" ht="21">
      <c r="H6" s="102"/>
      <c r="I6" s="31"/>
      <c r="J6" s="31"/>
    </row>
    <row r="7" ht="23.25" customHeight="1"/>
    <row r="8" spans="1:10" ht="24.75" customHeight="1">
      <c r="A8" s="240" t="s">
        <v>108</v>
      </c>
      <c r="B8" s="240"/>
      <c r="C8" s="240"/>
      <c r="D8" s="240"/>
      <c r="E8" s="240"/>
      <c r="F8" s="240"/>
      <c r="G8" s="240"/>
      <c r="H8" s="240"/>
      <c r="I8" s="240"/>
      <c r="J8" s="240"/>
    </row>
    <row r="9" spans="1:10" ht="36.75" customHeight="1">
      <c r="A9" s="240"/>
      <c r="B9" s="240"/>
      <c r="C9" s="240"/>
      <c r="D9" s="240"/>
      <c r="E9" s="240"/>
      <c r="F9" s="240"/>
      <c r="G9" s="240"/>
      <c r="H9" s="240"/>
      <c r="I9" s="240"/>
      <c r="J9" s="240"/>
    </row>
    <row r="10" spans="1:10" ht="20.25">
      <c r="A10" s="74"/>
      <c r="B10" s="74"/>
      <c r="C10" s="74"/>
      <c r="D10" s="74"/>
      <c r="E10" s="74"/>
      <c r="F10" s="74"/>
      <c r="G10" s="74"/>
      <c r="H10" s="74"/>
      <c r="I10" s="74"/>
      <c r="J10" s="74"/>
    </row>
    <row r="11" spans="1:10" ht="22.5" customHeight="1">
      <c r="A11" s="111" t="s">
        <v>62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0" ht="15.75" customHeight="1">
      <c r="A12" s="110" t="s">
        <v>54</v>
      </c>
      <c r="B12" s="50"/>
      <c r="C12" s="50"/>
      <c r="D12" s="50"/>
      <c r="E12" s="50"/>
      <c r="F12" s="50"/>
      <c r="G12" s="50"/>
      <c r="H12" s="50"/>
      <c r="I12" s="50"/>
      <c r="J12" s="50"/>
    </row>
    <row r="13" spans="1:10" ht="15" customHeight="1">
      <c r="A13" s="51"/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27.75" customHeight="1">
      <c r="A14" s="239" t="s">
        <v>12</v>
      </c>
      <c r="B14" s="239" t="s">
        <v>13</v>
      </c>
      <c r="C14" s="239" t="s">
        <v>5</v>
      </c>
      <c r="D14" s="239" t="s">
        <v>73</v>
      </c>
      <c r="E14" s="239" t="s">
        <v>74</v>
      </c>
      <c r="F14" s="239" t="s">
        <v>75</v>
      </c>
      <c r="G14" s="239" t="s">
        <v>76</v>
      </c>
      <c r="H14" s="239" t="s">
        <v>77</v>
      </c>
      <c r="I14" s="239" t="s">
        <v>78</v>
      </c>
      <c r="J14" s="239" t="s">
        <v>79</v>
      </c>
    </row>
    <row r="15" spans="1:10" ht="27.75" customHeight="1">
      <c r="A15" s="239"/>
      <c r="B15" s="239"/>
      <c r="C15" s="239"/>
      <c r="D15" s="239"/>
      <c r="E15" s="239"/>
      <c r="F15" s="239"/>
      <c r="G15" s="239"/>
      <c r="H15" s="239"/>
      <c r="I15" s="239"/>
      <c r="J15" s="239"/>
    </row>
    <row r="16" spans="1:10" ht="27.75" customHeight="1">
      <c r="A16" s="239"/>
      <c r="B16" s="239"/>
      <c r="C16" s="239"/>
      <c r="D16" s="239"/>
      <c r="E16" s="239"/>
      <c r="F16" s="239"/>
      <c r="G16" s="239"/>
      <c r="H16" s="239"/>
      <c r="I16" s="239"/>
      <c r="J16" s="239"/>
    </row>
    <row r="17" spans="1:10" ht="27.75" customHeight="1">
      <c r="A17" s="239"/>
      <c r="B17" s="239"/>
      <c r="C17" s="239"/>
      <c r="D17" s="239"/>
      <c r="E17" s="239"/>
      <c r="F17" s="239"/>
      <c r="G17" s="239"/>
      <c r="H17" s="239"/>
      <c r="I17" s="239"/>
      <c r="J17" s="239"/>
    </row>
    <row r="18" spans="1:10" ht="45" customHeight="1">
      <c r="A18" s="239"/>
      <c r="B18" s="239"/>
      <c r="C18" s="239"/>
      <c r="D18" s="239"/>
      <c r="E18" s="239"/>
      <c r="F18" s="239"/>
      <c r="G18" s="239"/>
      <c r="H18" s="239"/>
      <c r="I18" s="239"/>
      <c r="J18" s="239"/>
    </row>
    <row r="19" spans="1:10" ht="15">
      <c r="A19" s="35">
        <v>1</v>
      </c>
      <c r="B19" s="35">
        <v>2</v>
      </c>
      <c r="C19" s="35">
        <v>3</v>
      </c>
      <c r="D19" s="35">
        <v>4</v>
      </c>
      <c r="E19" s="35">
        <v>5</v>
      </c>
      <c r="F19" s="35">
        <v>6</v>
      </c>
      <c r="G19" s="35">
        <v>7</v>
      </c>
      <c r="H19" s="35">
        <v>8</v>
      </c>
      <c r="I19" s="35">
        <v>9</v>
      </c>
      <c r="J19" s="35">
        <v>10</v>
      </c>
    </row>
    <row r="20" spans="1:10" ht="48.75" customHeight="1">
      <c r="A20" s="57" t="s">
        <v>15</v>
      </c>
      <c r="B20" s="57"/>
      <c r="C20" s="57"/>
      <c r="D20" s="58" t="s">
        <v>16</v>
      </c>
      <c r="E20" s="120"/>
      <c r="F20" s="120"/>
      <c r="G20" s="120"/>
      <c r="H20" s="120"/>
      <c r="I20" s="109">
        <f>I21</f>
        <v>-728525</v>
      </c>
      <c r="J20" s="120"/>
    </row>
    <row r="21" spans="1:10" ht="52.5" customHeight="1">
      <c r="A21" s="57" t="s">
        <v>17</v>
      </c>
      <c r="B21" s="57"/>
      <c r="C21" s="57"/>
      <c r="D21" s="58" t="s">
        <v>16</v>
      </c>
      <c r="E21" s="120"/>
      <c r="F21" s="120"/>
      <c r="G21" s="120"/>
      <c r="H21" s="120"/>
      <c r="I21" s="109">
        <f>SUM(I22:I25)</f>
        <v>-728525</v>
      </c>
      <c r="J21" s="120"/>
    </row>
    <row r="22" spans="1:10" ht="119.25" customHeight="1">
      <c r="A22" s="62" t="s">
        <v>171</v>
      </c>
      <c r="B22" s="62" t="s">
        <v>33</v>
      </c>
      <c r="C22" s="62" t="s">
        <v>30</v>
      </c>
      <c r="D22" s="64" t="s">
        <v>34</v>
      </c>
      <c r="E22" s="148" t="s">
        <v>226</v>
      </c>
      <c r="F22" s="61">
        <v>2021</v>
      </c>
      <c r="G22" s="61">
        <v>47627</v>
      </c>
      <c r="H22" s="61"/>
      <c r="I22" s="108">
        <v>47627</v>
      </c>
      <c r="J22" s="95">
        <v>100</v>
      </c>
    </row>
    <row r="23" spans="1:10" ht="117" customHeight="1">
      <c r="A23" s="235" t="s">
        <v>194</v>
      </c>
      <c r="B23" s="235" t="s">
        <v>195</v>
      </c>
      <c r="C23" s="235" t="s">
        <v>30</v>
      </c>
      <c r="D23" s="237" t="s">
        <v>196</v>
      </c>
      <c r="E23" s="148" t="s">
        <v>218</v>
      </c>
      <c r="F23" s="61">
        <v>2021</v>
      </c>
      <c r="G23" s="61">
        <v>49818</v>
      </c>
      <c r="H23" s="61"/>
      <c r="I23" s="108">
        <v>49818</v>
      </c>
      <c r="J23" s="95">
        <v>100</v>
      </c>
    </row>
    <row r="24" spans="1:10" ht="54.75" customHeight="1">
      <c r="A24" s="236"/>
      <c r="B24" s="236"/>
      <c r="C24" s="236"/>
      <c r="D24" s="238"/>
      <c r="E24" s="148" t="s">
        <v>221</v>
      </c>
      <c r="F24" s="61">
        <v>2021</v>
      </c>
      <c r="G24" s="61">
        <v>113791</v>
      </c>
      <c r="H24" s="61"/>
      <c r="I24" s="108">
        <v>64030</v>
      </c>
      <c r="J24" s="95">
        <v>56.3</v>
      </c>
    </row>
    <row r="25" spans="1:10" ht="71.25" customHeight="1">
      <c r="A25" s="62" t="s">
        <v>179</v>
      </c>
      <c r="B25" s="62" t="s">
        <v>32</v>
      </c>
      <c r="C25" s="62" t="s">
        <v>30</v>
      </c>
      <c r="D25" s="64" t="s">
        <v>37</v>
      </c>
      <c r="E25" s="112" t="s">
        <v>216</v>
      </c>
      <c r="F25" s="61"/>
      <c r="G25" s="108">
        <v>-890000</v>
      </c>
      <c r="H25" s="95"/>
      <c r="I25" s="108">
        <v>-890000</v>
      </c>
      <c r="J25" s="95">
        <v>-100</v>
      </c>
    </row>
    <row r="26" spans="1:11" ht="57" customHeight="1">
      <c r="A26" s="57" t="s">
        <v>135</v>
      </c>
      <c r="B26" s="57"/>
      <c r="C26" s="57"/>
      <c r="D26" s="58" t="s">
        <v>136</v>
      </c>
      <c r="E26" s="112"/>
      <c r="F26" s="120"/>
      <c r="G26" s="109"/>
      <c r="H26" s="179"/>
      <c r="I26" s="109">
        <f>I27</f>
        <v>762219</v>
      </c>
      <c r="J26" s="179"/>
      <c r="K26" s="180"/>
    </row>
    <row r="27" spans="1:11" ht="45.75" customHeight="1">
      <c r="A27" s="57" t="s">
        <v>137</v>
      </c>
      <c r="B27" s="57"/>
      <c r="C27" s="57"/>
      <c r="D27" s="58" t="s">
        <v>136</v>
      </c>
      <c r="E27" s="112"/>
      <c r="F27" s="120"/>
      <c r="G27" s="109"/>
      <c r="H27" s="179"/>
      <c r="I27" s="109">
        <f>I28</f>
        <v>762219</v>
      </c>
      <c r="J27" s="179"/>
      <c r="K27" s="180"/>
    </row>
    <row r="28" spans="1:10" ht="71.25" customHeight="1">
      <c r="A28" s="71" t="s">
        <v>93</v>
      </c>
      <c r="B28" s="71" t="s">
        <v>94</v>
      </c>
      <c r="C28" s="71" t="s">
        <v>30</v>
      </c>
      <c r="D28" s="92" t="s">
        <v>95</v>
      </c>
      <c r="E28" s="64" t="s">
        <v>220</v>
      </c>
      <c r="F28" s="66">
        <v>2021</v>
      </c>
      <c r="G28" s="181">
        <v>762219</v>
      </c>
      <c r="H28" s="182"/>
      <c r="I28" s="181">
        <v>762219</v>
      </c>
      <c r="J28" s="182">
        <v>100</v>
      </c>
    </row>
    <row r="29" spans="1:10" ht="71.25" customHeight="1">
      <c r="A29" s="57" t="s">
        <v>56</v>
      </c>
      <c r="B29" s="57"/>
      <c r="C29" s="57"/>
      <c r="D29" s="58" t="s">
        <v>41</v>
      </c>
      <c r="E29" s="112"/>
      <c r="F29" s="61"/>
      <c r="G29" s="108"/>
      <c r="H29" s="95"/>
      <c r="I29" s="109">
        <f>I30</f>
        <v>-170671</v>
      </c>
      <c r="J29" s="95"/>
    </row>
    <row r="30" spans="1:10" ht="71.25" customHeight="1">
      <c r="A30" s="57" t="s">
        <v>40</v>
      </c>
      <c r="B30" s="57"/>
      <c r="C30" s="57"/>
      <c r="D30" s="58" t="s">
        <v>41</v>
      </c>
      <c r="E30" s="112"/>
      <c r="F30" s="61"/>
      <c r="G30" s="108"/>
      <c r="H30" s="95"/>
      <c r="I30" s="109">
        <f>I31</f>
        <v>-170671</v>
      </c>
      <c r="J30" s="95"/>
    </row>
    <row r="31" spans="1:10" ht="112.5" customHeight="1">
      <c r="A31" s="62" t="s">
        <v>180</v>
      </c>
      <c r="B31" s="71" t="s">
        <v>35</v>
      </c>
      <c r="C31" s="71" t="s">
        <v>31</v>
      </c>
      <c r="D31" s="92" t="s">
        <v>36</v>
      </c>
      <c r="E31" s="148" t="s">
        <v>217</v>
      </c>
      <c r="F31" s="61"/>
      <c r="G31" s="108"/>
      <c r="H31" s="95"/>
      <c r="I31" s="108">
        <f>-90691-29980-50000</f>
        <v>-170671</v>
      </c>
      <c r="J31" s="95">
        <v>-1.4</v>
      </c>
    </row>
    <row r="32" spans="1:10" ht="74.25" customHeight="1">
      <c r="A32" s="57" t="s">
        <v>145</v>
      </c>
      <c r="B32" s="57"/>
      <c r="C32" s="57"/>
      <c r="D32" s="58" t="s">
        <v>144</v>
      </c>
      <c r="E32" s="148"/>
      <c r="F32" s="61"/>
      <c r="G32" s="108"/>
      <c r="H32" s="95"/>
      <c r="I32" s="109">
        <f>I33</f>
        <v>-859664</v>
      </c>
      <c r="J32" s="95"/>
    </row>
    <row r="33" spans="1:10" ht="64.5" customHeight="1">
      <c r="A33" s="57" t="s">
        <v>146</v>
      </c>
      <c r="B33" s="57"/>
      <c r="C33" s="57"/>
      <c r="D33" s="58" t="s">
        <v>144</v>
      </c>
      <c r="E33" s="148"/>
      <c r="F33" s="61"/>
      <c r="G33" s="108"/>
      <c r="H33" s="95"/>
      <c r="I33" s="109">
        <f>I34</f>
        <v>-859664</v>
      </c>
      <c r="J33" s="95"/>
    </row>
    <row r="34" spans="1:10" ht="112.5" customHeight="1">
      <c r="A34" s="62" t="s">
        <v>181</v>
      </c>
      <c r="B34" s="62" t="s">
        <v>35</v>
      </c>
      <c r="C34" s="62" t="s">
        <v>31</v>
      </c>
      <c r="D34" s="64" t="s">
        <v>36</v>
      </c>
      <c r="E34" s="148" t="s">
        <v>219</v>
      </c>
      <c r="F34" s="61"/>
      <c r="G34" s="108"/>
      <c r="H34" s="95"/>
      <c r="I34" s="108">
        <v>-859664</v>
      </c>
      <c r="J34" s="95">
        <v>-6.5</v>
      </c>
    </row>
    <row r="35" spans="1:10" ht="20.25">
      <c r="A35" s="96" t="s">
        <v>60</v>
      </c>
      <c r="B35" s="96" t="s">
        <v>60</v>
      </c>
      <c r="C35" s="96" t="s">
        <v>60</v>
      </c>
      <c r="D35" s="96" t="s">
        <v>52</v>
      </c>
      <c r="E35" s="96" t="s">
        <v>60</v>
      </c>
      <c r="F35" s="96" t="s">
        <v>60</v>
      </c>
      <c r="G35" s="96" t="s">
        <v>60</v>
      </c>
      <c r="H35" s="48"/>
      <c r="I35" s="107">
        <f>I20+I26+I29+I32</f>
        <v>-996641</v>
      </c>
      <c r="J35" s="96" t="s">
        <v>60</v>
      </c>
    </row>
    <row r="39" spans="1:13" ht="26.25">
      <c r="A39" s="102"/>
      <c r="B39" s="102" t="s">
        <v>103</v>
      </c>
      <c r="C39" s="102"/>
      <c r="D39" s="102"/>
      <c r="E39" s="102"/>
      <c r="F39" s="102"/>
      <c r="G39" s="102"/>
      <c r="H39" s="102"/>
      <c r="I39" s="102" t="s">
        <v>104</v>
      </c>
      <c r="J39" s="102"/>
      <c r="K39" s="113"/>
      <c r="M39" s="1"/>
    </row>
    <row r="40" spans="1:10" ht="22.5">
      <c r="A40" s="49"/>
      <c r="B40" s="49"/>
      <c r="C40" s="49"/>
      <c r="D40" s="49"/>
      <c r="E40" s="49"/>
      <c r="F40" s="49"/>
      <c r="G40" s="49"/>
      <c r="H40" s="49"/>
      <c r="I40" s="49"/>
      <c r="J40" s="49"/>
    </row>
    <row r="41" spans="1:10" ht="22.5">
      <c r="A41" s="49"/>
      <c r="B41" s="49"/>
      <c r="C41" s="49"/>
      <c r="D41" s="49"/>
      <c r="E41" s="49"/>
      <c r="F41" s="49"/>
      <c r="G41" s="49"/>
      <c r="H41" s="49"/>
      <c r="I41" s="49"/>
      <c r="J41" s="49"/>
    </row>
    <row r="42" ht="12.75">
      <c r="I42" s="52"/>
    </row>
  </sheetData>
  <sheetProtection/>
  <mergeCells count="15">
    <mergeCell ref="A8:J9"/>
    <mergeCell ref="A14:A18"/>
    <mergeCell ref="B14:B18"/>
    <mergeCell ref="C14:C18"/>
    <mergeCell ref="D14:D18"/>
    <mergeCell ref="I14:I18"/>
    <mergeCell ref="J14:J18"/>
    <mergeCell ref="G14:G18"/>
    <mergeCell ref="H14:H18"/>
    <mergeCell ref="A23:A24"/>
    <mergeCell ref="B23:B24"/>
    <mergeCell ref="C23:C24"/>
    <mergeCell ref="D23:D24"/>
    <mergeCell ref="E14:E18"/>
    <mergeCell ref="F14:F18"/>
  </mergeCells>
  <printOptions/>
  <pageMargins left="0.5511811023622047" right="0.15748031496062992" top="0.984251968503937" bottom="0.5905511811023623" header="0.5118110236220472" footer="0.5118110236220472"/>
  <pageSetup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="65" zoomScaleNormal="65" zoomScalePageLayoutView="0" workbookViewId="0" topLeftCell="E1">
      <selection activeCell="A7" sqref="A7:J7"/>
    </sheetView>
  </sheetViews>
  <sheetFormatPr defaultColWidth="9.125" defaultRowHeight="12.75"/>
  <cols>
    <col min="1" max="1" width="18.125" style="5" customWidth="1"/>
    <col min="2" max="2" width="16.125" style="5" customWidth="1"/>
    <col min="3" max="3" width="17.875" style="5" customWidth="1"/>
    <col min="4" max="4" width="58.625" style="5" customWidth="1"/>
    <col min="5" max="5" width="86.50390625" style="5" customWidth="1"/>
    <col min="6" max="6" width="26.625" style="47" customWidth="1"/>
    <col min="7" max="7" width="24.125" style="5" bestFit="1" customWidth="1"/>
    <col min="8" max="8" width="21.625" style="5" bestFit="1" customWidth="1"/>
    <col min="9" max="9" width="20.00390625" style="5" bestFit="1" customWidth="1"/>
    <col min="10" max="10" width="18.375" style="5" bestFit="1" customWidth="1"/>
    <col min="11" max="11" width="10.50390625" style="5" bestFit="1" customWidth="1"/>
    <col min="12" max="16384" width="9.125" style="5" customWidth="1"/>
  </cols>
  <sheetData>
    <row r="1" spans="8:10" ht="22.5">
      <c r="H1" s="102" t="s">
        <v>197</v>
      </c>
      <c r="J1" s="2"/>
    </row>
    <row r="2" spans="8:11" ht="22.5">
      <c r="H2" s="103" t="s">
        <v>106</v>
      </c>
      <c r="J2" s="55"/>
      <c r="K2"/>
    </row>
    <row r="3" spans="8:11" ht="22.5">
      <c r="H3" s="103" t="s">
        <v>102</v>
      </c>
      <c r="J3" s="2"/>
      <c r="K3"/>
    </row>
    <row r="4" spans="8:11" ht="22.5">
      <c r="H4" s="102" t="s">
        <v>227</v>
      </c>
      <c r="J4" s="2"/>
      <c r="K4"/>
    </row>
    <row r="5" spans="8:11" ht="22.5">
      <c r="H5" s="102"/>
      <c r="J5" s="2"/>
      <c r="K5"/>
    </row>
    <row r="6" spans="8:11" ht="22.5">
      <c r="H6" s="102"/>
      <c r="J6" s="2"/>
      <c r="K6"/>
    </row>
    <row r="7" spans="1:10" ht="33.75" customHeight="1">
      <c r="A7" s="214" t="s">
        <v>109</v>
      </c>
      <c r="B7" s="214"/>
      <c r="C7" s="214"/>
      <c r="D7" s="214"/>
      <c r="E7" s="214"/>
      <c r="F7" s="214"/>
      <c r="G7" s="214"/>
      <c r="H7" s="214"/>
      <c r="I7" s="214"/>
      <c r="J7" s="214"/>
    </row>
    <row r="8" spans="1:10" ht="22.5">
      <c r="A8" s="79"/>
      <c r="B8" s="79"/>
      <c r="C8" s="79"/>
      <c r="D8" s="79"/>
      <c r="E8" s="79"/>
      <c r="F8" s="79"/>
      <c r="G8" s="79"/>
      <c r="H8" s="79"/>
      <c r="I8" s="79"/>
      <c r="J8" s="79"/>
    </row>
    <row r="9" ht="21">
      <c r="A9" s="78">
        <v>21528000000</v>
      </c>
    </row>
    <row r="10" ht="18">
      <c r="A10" s="56" t="s">
        <v>54</v>
      </c>
    </row>
    <row r="11" ht="18">
      <c r="J11" s="54" t="s">
        <v>0</v>
      </c>
    </row>
    <row r="12" spans="1:10" s="53" customFormat="1" ht="41.25" customHeight="1">
      <c r="A12" s="244" t="s">
        <v>12</v>
      </c>
      <c r="B12" s="244" t="s">
        <v>13</v>
      </c>
      <c r="C12" s="244" t="s">
        <v>5</v>
      </c>
      <c r="D12" s="244" t="s">
        <v>80</v>
      </c>
      <c r="E12" s="244" t="s">
        <v>81</v>
      </c>
      <c r="F12" s="244" t="s">
        <v>82</v>
      </c>
      <c r="G12" s="244" t="s">
        <v>59</v>
      </c>
      <c r="H12" s="244" t="s">
        <v>1</v>
      </c>
      <c r="I12" s="244" t="s">
        <v>2</v>
      </c>
      <c r="J12" s="244"/>
    </row>
    <row r="13" spans="1:10" s="53" customFormat="1" ht="9.75" customHeight="1" hidden="1">
      <c r="A13" s="244"/>
      <c r="B13" s="244"/>
      <c r="C13" s="244"/>
      <c r="D13" s="244"/>
      <c r="E13" s="244"/>
      <c r="F13" s="244"/>
      <c r="G13" s="244"/>
      <c r="H13" s="244"/>
      <c r="I13" s="244"/>
      <c r="J13" s="244"/>
    </row>
    <row r="14" spans="1:10" s="53" customFormat="1" ht="15" hidden="1">
      <c r="A14" s="244"/>
      <c r="B14" s="244"/>
      <c r="C14" s="244"/>
      <c r="D14" s="244"/>
      <c r="E14" s="244"/>
      <c r="F14" s="244"/>
      <c r="G14" s="244"/>
      <c r="H14" s="244"/>
      <c r="I14" s="244"/>
      <c r="J14" s="244"/>
    </row>
    <row r="15" spans="1:10" s="53" customFormat="1" ht="9.75" customHeight="1" hidden="1">
      <c r="A15" s="244"/>
      <c r="B15" s="244"/>
      <c r="C15" s="244"/>
      <c r="D15" s="244"/>
      <c r="E15" s="244"/>
      <c r="F15" s="244"/>
      <c r="G15" s="244"/>
      <c r="H15" s="244"/>
      <c r="I15" s="244"/>
      <c r="J15" s="244"/>
    </row>
    <row r="16" spans="1:10" s="53" customFormat="1" ht="15" hidden="1">
      <c r="A16" s="244"/>
      <c r="B16" s="244"/>
      <c r="C16" s="244"/>
      <c r="D16" s="244"/>
      <c r="E16" s="244"/>
      <c r="F16" s="244"/>
      <c r="G16" s="244"/>
      <c r="H16" s="244"/>
      <c r="I16" s="244"/>
      <c r="J16" s="244"/>
    </row>
    <row r="17" spans="1:10" s="53" customFormat="1" ht="51" customHeight="1">
      <c r="A17" s="244"/>
      <c r="B17" s="244"/>
      <c r="C17" s="244"/>
      <c r="D17" s="244"/>
      <c r="E17" s="244"/>
      <c r="F17" s="244"/>
      <c r="G17" s="244"/>
      <c r="H17" s="244"/>
      <c r="I17" s="244" t="s">
        <v>3</v>
      </c>
      <c r="J17" s="244" t="s">
        <v>4</v>
      </c>
    </row>
    <row r="18" spans="1:10" s="53" customFormat="1" ht="99.75" customHeight="1">
      <c r="A18" s="244"/>
      <c r="B18" s="244"/>
      <c r="C18" s="244"/>
      <c r="D18" s="244"/>
      <c r="E18" s="244"/>
      <c r="F18" s="244"/>
      <c r="G18" s="244"/>
      <c r="H18" s="244"/>
      <c r="I18" s="244"/>
      <c r="J18" s="244"/>
    </row>
    <row r="19" spans="1:10" ht="15">
      <c r="A19" s="89">
        <v>1</v>
      </c>
      <c r="B19" s="89">
        <v>2</v>
      </c>
      <c r="C19" s="89">
        <v>3</v>
      </c>
      <c r="D19" s="89">
        <v>4</v>
      </c>
      <c r="E19" s="89">
        <v>5</v>
      </c>
      <c r="F19" s="89">
        <v>6</v>
      </c>
      <c r="G19" s="89">
        <v>7</v>
      </c>
      <c r="H19" s="89">
        <v>8</v>
      </c>
      <c r="I19" s="89">
        <v>9</v>
      </c>
      <c r="J19" s="89">
        <v>10</v>
      </c>
    </row>
    <row r="20" spans="1:10" s="102" customFormat="1" ht="48.75" customHeight="1">
      <c r="A20" s="57" t="s">
        <v>15</v>
      </c>
      <c r="B20" s="57"/>
      <c r="C20" s="57"/>
      <c r="D20" s="58" t="s">
        <v>16</v>
      </c>
      <c r="E20" s="90"/>
      <c r="F20" s="90"/>
      <c r="G20" s="157">
        <f>G21</f>
        <v>-106613</v>
      </c>
      <c r="H20" s="157">
        <f>H21</f>
        <v>-422588</v>
      </c>
      <c r="I20" s="157">
        <f>I21</f>
        <v>315975</v>
      </c>
      <c r="J20" s="157">
        <f>J21</f>
        <v>315975</v>
      </c>
    </row>
    <row r="21" spans="1:10" s="102" customFormat="1" ht="45" customHeight="1">
      <c r="A21" s="57" t="s">
        <v>17</v>
      </c>
      <c r="B21" s="57"/>
      <c r="C21" s="57"/>
      <c r="D21" s="58" t="s">
        <v>16</v>
      </c>
      <c r="E21" s="90"/>
      <c r="F21" s="90"/>
      <c r="G21" s="157">
        <f aca="true" t="shared" si="0" ref="G21:G33">H21+I21</f>
        <v>-106613</v>
      </c>
      <c r="H21" s="157">
        <f>H26+H27+H37+H28+H29+H30+H33+H39+H25+H38+H32+H31</f>
        <v>-422588</v>
      </c>
      <c r="I21" s="157">
        <f>I26+I27+I37+I28+I29+I30+I33+I39+I25+I38+I32+I31</f>
        <v>315975</v>
      </c>
      <c r="J21" s="157">
        <f>J26+J27+J37+J28+J29+J30+J33+J39+J25+J38+J32+J31</f>
        <v>315975</v>
      </c>
    </row>
    <row r="22" spans="1:10" s="102" customFormat="1" ht="126" hidden="1">
      <c r="A22" s="59" t="s">
        <v>18</v>
      </c>
      <c r="B22" s="59" t="s">
        <v>19</v>
      </c>
      <c r="C22" s="59" t="s">
        <v>20</v>
      </c>
      <c r="D22" s="106" t="s">
        <v>21</v>
      </c>
      <c r="E22" s="60" t="s">
        <v>87</v>
      </c>
      <c r="F22" s="66" t="s">
        <v>110</v>
      </c>
      <c r="G22" s="152">
        <f t="shared" si="0"/>
        <v>0</v>
      </c>
      <c r="H22" s="152"/>
      <c r="I22" s="152"/>
      <c r="J22" s="152"/>
    </row>
    <row r="23" spans="1:10" s="102" customFormat="1" ht="126" hidden="1">
      <c r="A23" s="59" t="s">
        <v>22</v>
      </c>
      <c r="B23" s="72" t="s">
        <v>23</v>
      </c>
      <c r="C23" s="59" t="s">
        <v>24</v>
      </c>
      <c r="D23" s="80" t="s">
        <v>25</v>
      </c>
      <c r="E23" s="65" t="s">
        <v>100</v>
      </c>
      <c r="F23" s="66" t="s">
        <v>97</v>
      </c>
      <c r="G23" s="152">
        <f t="shared" si="0"/>
        <v>0</v>
      </c>
      <c r="H23" s="152"/>
      <c r="I23" s="152"/>
      <c r="J23" s="152"/>
    </row>
    <row r="24" spans="1:10" s="102" customFormat="1" ht="126" hidden="1">
      <c r="A24" s="62" t="s">
        <v>26</v>
      </c>
      <c r="B24" s="62" t="s">
        <v>27</v>
      </c>
      <c r="C24" s="62" t="s">
        <v>28</v>
      </c>
      <c r="D24" s="64" t="s">
        <v>92</v>
      </c>
      <c r="E24" s="65" t="s">
        <v>83</v>
      </c>
      <c r="F24" s="66" t="s">
        <v>98</v>
      </c>
      <c r="G24" s="152">
        <f t="shared" si="0"/>
        <v>0</v>
      </c>
      <c r="H24" s="152"/>
      <c r="I24" s="152">
        <f>J24</f>
        <v>0</v>
      </c>
      <c r="J24" s="152"/>
    </row>
    <row r="25" spans="1:10" s="102" customFormat="1" ht="147">
      <c r="A25" s="62" t="s">
        <v>18</v>
      </c>
      <c r="B25" s="62" t="s">
        <v>19</v>
      </c>
      <c r="C25" s="62" t="s">
        <v>20</v>
      </c>
      <c r="D25" s="60" t="s">
        <v>21</v>
      </c>
      <c r="E25" s="60" t="s">
        <v>87</v>
      </c>
      <c r="F25" s="66" t="s">
        <v>222</v>
      </c>
      <c r="G25" s="152">
        <f>H25+I25</f>
        <v>29980</v>
      </c>
      <c r="H25" s="152">
        <v>29980</v>
      </c>
      <c r="I25" s="152"/>
      <c r="J25" s="152"/>
    </row>
    <row r="26" spans="1:10" s="102" customFormat="1" ht="163.5" customHeight="1">
      <c r="A26" s="62" t="s">
        <v>22</v>
      </c>
      <c r="B26" s="62" t="s">
        <v>23</v>
      </c>
      <c r="C26" s="62" t="s">
        <v>24</v>
      </c>
      <c r="D26" s="64" t="s">
        <v>25</v>
      </c>
      <c r="E26" s="65" t="s">
        <v>100</v>
      </c>
      <c r="F26" s="66" t="s">
        <v>185</v>
      </c>
      <c r="G26" s="152">
        <f t="shared" si="0"/>
        <v>1044500</v>
      </c>
      <c r="H26" s="152"/>
      <c r="I26" s="152">
        <f>J26</f>
        <v>1044500</v>
      </c>
      <c r="J26" s="152">
        <v>1044500</v>
      </c>
    </row>
    <row r="27" spans="1:10" s="102" customFormat="1" ht="169.5" customHeight="1">
      <c r="A27" s="62" t="s">
        <v>26</v>
      </c>
      <c r="B27" s="62" t="s">
        <v>27</v>
      </c>
      <c r="C27" s="62" t="s">
        <v>28</v>
      </c>
      <c r="D27" s="64" t="s">
        <v>92</v>
      </c>
      <c r="E27" s="65" t="s">
        <v>83</v>
      </c>
      <c r="F27" s="66" t="s">
        <v>186</v>
      </c>
      <c r="G27" s="152">
        <f t="shared" si="0"/>
        <v>318432</v>
      </c>
      <c r="H27" s="152">
        <f>311776+6656</f>
        <v>318432</v>
      </c>
      <c r="I27" s="152"/>
      <c r="J27" s="152"/>
    </row>
    <row r="28" spans="1:10" s="102" customFormat="1" ht="156" customHeight="1">
      <c r="A28" s="62" t="s">
        <v>172</v>
      </c>
      <c r="B28" s="62" t="s">
        <v>173</v>
      </c>
      <c r="C28" s="62" t="s">
        <v>29</v>
      </c>
      <c r="D28" s="64" t="s">
        <v>174</v>
      </c>
      <c r="E28" s="60" t="s">
        <v>182</v>
      </c>
      <c r="F28" s="66" t="s">
        <v>188</v>
      </c>
      <c r="G28" s="152">
        <f t="shared" si="0"/>
        <v>200000</v>
      </c>
      <c r="H28" s="152">
        <v>200000</v>
      </c>
      <c r="I28" s="152"/>
      <c r="J28" s="152"/>
    </row>
    <row r="29" spans="1:10" s="102" customFormat="1" ht="156" customHeight="1">
      <c r="A29" s="62" t="s">
        <v>175</v>
      </c>
      <c r="B29" s="62" t="s">
        <v>176</v>
      </c>
      <c r="C29" s="62" t="s">
        <v>177</v>
      </c>
      <c r="D29" s="156" t="s">
        <v>178</v>
      </c>
      <c r="E29" s="60" t="s">
        <v>182</v>
      </c>
      <c r="F29" s="66" t="s">
        <v>189</v>
      </c>
      <c r="G29" s="152">
        <f t="shared" si="0"/>
        <v>1000000</v>
      </c>
      <c r="H29" s="152">
        <v>1000000</v>
      </c>
      <c r="I29" s="152"/>
      <c r="J29" s="152"/>
    </row>
    <row r="30" spans="1:10" s="102" customFormat="1" ht="156" customHeight="1">
      <c r="A30" s="62" t="s">
        <v>171</v>
      </c>
      <c r="B30" s="62" t="s">
        <v>33</v>
      </c>
      <c r="C30" s="62" t="s">
        <v>30</v>
      </c>
      <c r="D30" s="64" t="s">
        <v>34</v>
      </c>
      <c r="E30" s="65" t="s">
        <v>116</v>
      </c>
      <c r="F30" s="68" t="s">
        <v>190</v>
      </c>
      <c r="G30" s="152">
        <f t="shared" si="0"/>
        <v>47627</v>
      </c>
      <c r="H30" s="152"/>
      <c r="I30" s="152">
        <f>J30</f>
        <v>47627</v>
      </c>
      <c r="J30" s="152">
        <v>47627</v>
      </c>
    </row>
    <row r="31" spans="1:10" s="102" customFormat="1" ht="156" customHeight="1">
      <c r="A31" s="235" t="s">
        <v>194</v>
      </c>
      <c r="B31" s="235" t="s">
        <v>195</v>
      </c>
      <c r="C31" s="235" t="s">
        <v>30</v>
      </c>
      <c r="D31" s="237" t="s">
        <v>196</v>
      </c>
      <c r="E31" s="65" t="s">
        <v>100</v>
      </c>
      <c r="F31" s="66" t="s">
        <v>185</v>
      </c>
      <c r="G31" s="152">
        <f>H31+I31</f>
        <v>49818</v>
      </c>
      <c r="H31" s="152"/>
      <c r="I31" s="152">
        <f>J31</f>
        <v>49818</v>
      </c>
      <c r="J31" s="152">
        <f>49818</f>
        <v>49818</v>
      </c>
    </row>
    <row r="32" spans="1:10" s="102" customFormat="1" ht="158.25" customHeight="1">
      <c r="A32" s="236"/>
      <c r="B32" s="236"/>
      <c r="C32" s="236"/>
      <c r="D32" s="238"/>
      <c r="E32" s="65" t="s">
        <v>83</v>
      </c>
      <c r="F32" s="66" t="s">
        <v>225</v>
      </c>
      <c r="G32" s="152">
        <f>H32+I32</f>
        <v>64030</v>
      </c>
      <c r="H32" s="152"/>
      <c r="I32" s="152">
        <f>J32</f>
        <v>64030</v>
      </c>
      <c r="J32" s="152">
        <v>64030</v>
      </c>
    </row>
    <row r="33" spans="1:10" s="102" customFormat="1" ht="163.5" customHeight="1">
      <c r="A33" s="62" t="s">
        <v>179</v>
      </c>
      <c r="B33" s="62" t="s">
        <v>32</v>
      </c>
      <c r="C33" s="62" t="s">
        <v>30</v>
      </c>
      <c r="D33" s="64" t="s">
        <v>37</v>
      </c>
      <c r="E33" s="60" t="s">
        <v>116</v>
      </c>
      <c r="F33" s="66" t="s">
        <v>191</v>
      </c>
      <c r="G33" s="152">
        <f t="shared" si="0"/>
        <v>-890000</v>
      </c>
      <c r="H33" s="152"/>
      <c r="I33" s="152">
        <f>J33</f>
        <v>-890000</v>
      </c>
      <c r="J33" s="152">
        <v>-890000</v>
      </c>
    </row>
    <row r="34" spans="1:10" s="102" customFormat="1" ht="156" customHeight="1" hidden="1">
      <c r="A34" s="62"/>
      <c r="B34" s="62"/>
      <c r="C34" s="62"/>
      <c r="D34" s="64"/>
      <c r="E34" s="60"/>
      <c r="F34" s="66"/>
      <c r="G34" s="152"/>
      <c r="H34" s="152"/>
      <c r="I34" s="152"/>
      <c r="J34" s="152"/>
    </row>
    <row r="35" spans="1:10" s="102" customFormat="1" ht="156" customHeight="1" hidden="1">
      <c r="A35" s="62"/>
      <c r="B35" s="62"/>
      <c r="C35" s="62"/>
      <c r="D35" s="64"/>
      <c r="E35" s="60"/>
      <c r="F35" s="66"/>
      <c r="G35" s="152"/>
      <c r="H35" s="152"/>
      <c r="I35" s="152"/>
      <c r="J35" s="152"/>
    </row>
    <row r="36" spans="1:10" s="102" customFormat="1" ht="21" hidden="1">
      <c r="A36" s="62"/>
      <c r="B36" s="62"/>
      <c r="C36" s="62"/>
      <c r="D36" s="64"/>
      <c r="E36" s="67"/>
      <c r="F36" s="68"/>
      <c r="G36" s="152"/>
      <c r="H36" s="152"/>
      <c r="I36" s="152"/>
      <c r="J36" s="152"/>
    </row>
    <row r="37" spans="1:10" s="102" customFormat="1" ht="140.25" customHeight="1">
      <c r="A37" s="235" t="s">
        <v>142</v>
      </c>
      <c r="B37" s="235" t="s">
        <v>134</v>
      </c>
      <c r="C37" s="235" t="s">
        <v>31</v>
      </c>
      <c r="D37" s="237" t="s">
        <v>143</v>
      </c>
      <c r="E37" s="60" t="s">
        <v>165</v>
      </c>
      <c r="F37" s="66" t="s">
        <v>187</v>
      </c>
      <c r="G37" s="152">
        <f>H37+I37</f>
        <v>23500</v>
      </c>
      <c r="H37" s="152">
        <v>23500</v>
      </c>
      <c r="I37" s="152"/>
      <c r="J37" s="152"/>
    </row>
    <row r="38" spans="1:10" s="102" customFormat="1" ht="140.25" customHeight="1">
      <c r="A38" s="236"/>
      <c r="B38" s="236"/>
      <c r="C38" s="236"/>
      <c r="D38" s="238"/>
      <c r="E38" s="60" t="s">
        <v>223</v>
      </c>
      <c r="F38" s="66" t="s">
        <v>224</v>
      </c>
      <c r="G38" s="152">
        <f>H38</f>
        <v>50000</v>
      </c>
      <c r="H38" s="152">
        <v>50000</v>
      </c>
      <c r="I38" s="152"/>
      <c r="J38" s="152"/>
    </row>
    <row r="39" spans="1:10" s="102" customFormat="1" ht="156.75" customHeight="1">
      <c r="A39" s="123" t="s">
        <v>118</v>
      </c>
      <c r="B39" s="123" t="s">
        <v>119</v>
      </c>
      <c r="C39" s="123" t="s">
        <v>120</v>
      </c>
      <c r="D39" s="64" t="s">
        <v>121</v>
      </c>
      <c r="E39" s="60" t="s">
        <v>130</v>
      </c>
      <c r="F39" s="66" t="s">
        <v>192</v>
      </c>
      <c r="G39" s="152">
        <f>H39+I39</f>
        <v>-2044500</v>
      </c>
      <c r="H39" s="152">
        <v>-2044500</v>
      </c>
      <c r="I39" s="152"/>
      <c r="J39" s="152"/>
    </row>
    <row r="40" spans="1:10" s="102" customFormat="1" ht="54" customHeight="1">
      <c r="A40" s="57" t="s">
        <v>135</v>
      </c>
      <c r="B40" s="57"/>
      <c r="C40" s="57"/>
      <c r="D40" s="58" t="s">
        <v>136</v>
      </c>
      <c r="E40" s="60"/>
      <c r="F40" s="66"/>
      <c r="G40" s="157">
        <f>G41</f>
        <v>794915</v>
      </c>
      <c r="H40" s="157">
        <f>H41</f>
        <v>27797</v>
      </c>
      <c r="I40" s="157">
        <f>I41</f>
        <v>767118</v>
      </c>
      <c r="J40" s="157">
        <f>J41</f>
        <v>767118</v>
      </c>
    </row>
    <row r="41" spans="1:10" s="102" customFormat="1" ht="60" customHeight="1">
      <c r="A41" s="57" t="s">
        <v>137</v>
      </c>
      <c r="B41" s="57"/>
      <c r="C41" s="57"/>
      <c r="D41" s="58" t="s">
        <v>136</v>
      </c>
      <c r="E41" s="60"/>
      <c r="F41" s="66"/>
      <c r="G41" s="157">
        <f>G42+G43</f>
        <v>794915</v>
      </c>
      <c r="H41" s="157">
        <f>H42+H43</f>
        <v>27797</v>
      </c>
      <c r="I41" s="157">
        <f>I42+I43</f>
        <v>767118</v>
      </c>
      <c r="J41" s="157">
        <f>J42+J43</f>
        <v>767118</v>
      </c>
    </row>
    <row r="42" spans="1:10" s="102" customFormat="1" ht="138.75" customHeight="1">
      <c r="A42" s="62" t="s">
        <v>138</v>
      </c>
      <c r="B42" s="62" t="s">
        <v>139</v>
      </c>
      <c r="C42" s="62" t="s">
        <v>140</v>
      </c>
      <c r="D42" s="64" t="s">
        <v>141</v>
      </c>
      <c r="E42" s="241" t="s">
        <v>84</v>
      </c>
      <c r="F42" s="242" t="s">
        <v>193</v>
      </c>
      <c r="G42" s="152">
        <f>H42+I42</f>
        <v>32696</v>
      </c>
      <c r="H42" s="152">
        <f>8679+19118</f>
        <v>27797</v>
      </c>
      <c r="I42" s="152">
        <f>J42</f>
        <v>4899</v>
      </c>
      <c r="J42" s="152">
        <v>4899</v>
      </c>
    </row>
    <row r="43" spans="1:10" s="102" customFormat="1" ht="35.25" customHeight="1">
      <c r="A43" s="71" t="s">
        <v>93</v>
      </c>
      <c r="B43" s="71" t="s">
        <v>94</v>
      </c>
      <c r="C43" s="71" t="s">
        <v>30</v>
      </c>
      <c r="D43" s="92" t="s">
        <v>95</v>
      </c>
      <c r="E43" s="238"/>
      <c r="F43" s="243"/>
      <c r="G43" s="152">
        <f>H43+I43</f>
        <v>762219</v>
      </c>
      <c r="H43" s="152"/>
      <c r="I43" s="152">
        <f>J43</f>
        <v>762219</v>
      </c>
      <c r="J43" s="152">
        <v>762219</v>
      </c>
    </row>
    <row r="44" spans="1:10" s="102" customFormat="1" ht="48.75" customHeight="1">
      <c r="A44" s="57" t="s">
        <v>56</v>
      </c>
      <c r="B44" s="69"/>
      <c r="C44" s="63"/>
      <c r="D44" s="70" t="s">
        <v>86</v>
      </c>
      <c r="E44" s="67"/>
      <c r="F44" s="66"/>
      <c r="G44" s="157">
        <f>G45</f>
        <v>-170671</v>
      </c>
      <c r="H44" s="157"/>
      <c r="I44" s="157">
        <f>I45</f>
        <v>-170671</v>
      </c>
      <c r="J44" s="157">
        <f>J45</f>
        <v>-170671</v>
      </c>
    </row>
    <row r="45" spans="1:10" s="102" customFormat="1" ht="53.25" customHeight="1">
      <c r="A45" s="57" t="s">
        <v>40</v>
      </c>
      <c r="B45" s="69"/>
      <c r="C45" s="63"/>
      <c r="D45" s="70" t="s">
        <v>86</v>
      </c>
      <c r="E45" s="67"/>
      <c r="F45" s="66"/>
      <c r="G45" s="157">
        <f>H45+I45</f>
        <v>-170671</v>
      </c>
      <c r="H45" s="157"/>
      <c r="I45" s="157">
        <f>SUM(I46:I49)</f>
        <v>-170671</v>
      </c>
      <c r="J45" s="157">
        <f>SUM(J46:J49)</f>
        <v>-170671</v>
      </c>
    </row>
    <row r="46" spans="1:10" s="102" customFormat="1" ht="153" customHeight="1">
      <c r="A46" s="62" t="s">
        <v>180</v>
      </c>
      <c r="B46" s="71" t="s">
        <v>35</v>
      </c>
      <c r="C46" s="71" t="s">
        <v>31</v>
      </c>
      <c r="D46" s="92" t="s">
        <v>36</v>
      </c>
      <c r="E46" s="67" t="s">
        <v>122</v>
      </c>
      <c r="F46" s="66" t="s">
        <v>183</v>
      </c>
      <c r="G46" s="152">
        <f>H46+I46</f>
        <v>-170671</v>
      </c>
      <c r="H46" s="152"/>
      <c r="I46" s="152">
        <f>J46</f>
        <v>-170671</v>
      </c>
      <c r="J46" s="152">
        <f>-90691-29980-50000</f>
        <v>-170671</v>
      </c>
    </row>
    <row r="47" spans="1:10" s="102" customFormat="1" ht="126" hidden="1">
      <c r="A47" s="62" t="s">
        <v>90</v>
      </c>
      <c r="B47" s="62" t="s">
        <v>91</v>
      </c>
      <c r="C47" s="62" t="s">
        <v>39</v>
      </c>
      <c r="D47" s="114" t="s">
        <v>96</v>
      </c>
      <c r="E47" s="67" t="s">
        <v>84</v>
      </c>
      <c r="F47" s="66" t="s">
        <v>99</v>
      </c>
      <c r="G47" s="152">
        <f>H47+I47</f>
        <v>0</v>
      </c>
      <c r="H47" s="152"/>
      <c r="I47" s="152"/>
      <c r="J47" s="152"/>
    </row>
    <row r="48" spans="1:10" s="102" customFormat="1" ht="173.25" customHeight="1" hidden="1">
      <c r="A48" s="59" t="s">
        <v>93</v>
      </c>
      <c r="B48" s="59" t="s">
        <v>94</v>
      </c>
      <c r="C48" s="59" t="s">
        <v>30</v>
      </c>
      <c r="D48" s="80" t="s">
        <v>95</v>
      </c>
      <c r="E48" s="67" t="s">
        <v>85</v>
      </c>
      <c r="F48" s="66" t="s">
        <v>113</v>
      </c>
      <c r="G48" s="152">
        <f>H48+I48</f>
        <v>0</v>
      </c>
      <c r="H48" s="152"/>
      <c r="I48" s="152">
        <f>J48</f>
        <v>0</v>
      </c>
      <c r="J48" s="152"/>
    </row>
    <row r="49" spans="1:10" s="102" customFormat="1" ht="136.5" customHeight="1" hidden="1">
      <c r="A49" s="62" t="s">
        <v>53</v>
      </c>
      <c r="B49" s="62" t="s">
        <v>35</v>
      </c>
      <c r="C49" s="62" t="s">
        <v>31</v>
      </c>
      <c r="D49" s="64" t="s">
        <v>36</v>
      </c>
      <c r="E49" s="67" t="s">
        <v>85</v>
      </c>
      <c r="F49" s="66" t="s">
        <v>99</v>
      </c>
      <c r="G49" s="152">
        <f>H49+I49</f>
        <v>0</v>
      </c>
      <c r="H49" s="152"/>
      <c r="I49" s="152">
        <f>J49</f>
        <v>0</v>
      </c>
      <c r="J49" s="152"/>
    </row>
    <row r="50" spans="1:10" s="102" customFormat="1" ht="136.5" customHeight="1">
      <c r="A50" s="57" t="s">
        <v>145</v>
      </c>
      <c r="B50" s="57"/>
      <c r="C50" s="57"/>
      <c r="D50" s="58" t="s">
        <v>144</v>
      </c>
      <c r="E50" s="67"/>
      <c r="F50" s="66"/>
      <c r="G50" s="157">
        <f>G51</f>
        <v>-719697</v>
      </c>
      <c r="H50" s="157">
        <f>H51</f>
        <v>139967</v>
      </c>
      <c r="I50" s="157">
        <f>I51</f>
        <v>-859664</v>
      </c>
      <c r="J50" s="157">
        <f>J51</f>
        <v>-859664</v>
      </c>
    </row>
    <row r="51" spans="1:10" s="102" customFormat="1" ht="136.5" customHeight="1">
      <c r="A51" s="57" t="s">
        <v>146</v>
      </c>
      <c r="B51" s="57"/>
      <c r="C51" s="57"/>
      <c r="D51" s="58" t="s">
        <v>144</v>
      </c>
      <c r="E51" s="67"/>
      <c r="F51" s="66"/>
      <c r="G51" s="157">
        <f>G52+G53+G54</f>
        <v>-719697</v>
      </c>
      <c r="H51" s="157">
        <f>H52+H53+H54</f>
        <v>139967</v>
      </c>
      <c r="I51" s="157">
        <f>I52+I53+I54</f>
        <v>-859664</v>
      </c>
      <c r="J51" s="157">
        <f>J52+J53+J54</f>
        <v>-859664</v>
      </c>
    </row>
    <row r="52" spans="1:10" s="102" customFormat="1" ht="136.5" customHeight="1">
      <c r="A52" s="62" t="s">
        <v>147</v>
      </c>
      <c r="B52" s="62" t="s">
        <v>38</v>
      </c>
      <c r="C52" s="62" t="s">
        <v>20</v>
      </c>
      <c r="D52" s="64" t="s">
        <v>89</v>
      </c>
      <c r="E52" s="151" t="s">
        <v>166</v>
      </c>
      <c r="F52" s="66" t="s">
        <v>167</v>
      </c>
      <c r="G52" s="152">
        <f>H52+I52</f>
        <v>18467</v>
      </c>
      <c r="H52" s="152">
        <v>18467</v>
      </c>
      <c r="I52" s="152"/>
      <c r="J52" s="152"/>
    </row>
    <row r="53" spans="1:10" s="102" customFormat="1" ht="147">
      <c r="A53" s="62" t="s">
        <v>148</v>
      </c>
      <c r="B53" s="62" t="s">
        <v>149</v>
      </c>
      <c r="C53" s="62" t="s">
        <v>150</v>
      </c>
      <c r="D53" s="151" t="s">
        <v>151</v>
      </c>
      <c r="E53" s="67" t="s">
        <v>168</v>
      </c>
      <c r="F53" s="66" t="s">
        <v>169</v>
      </c>
      <c r="G53" s="152">
        <f>H53</f>
        <v>121500</v>
      </c>
      <c r="H53" s="152">
        <v>121500</v>
      </c>
      <c r="I53" s="157"/>
      <c r="J53" s="157"/>
    </row>
    <row r="54" spans="1:10" s="102" customFormat="1" ht="171.75" customHeight="1">
      <c r="A54" s="62" t="s">
        <v>181</v>
      </c>
      <c r="B54" s="62" t="s">
        <v>35</v>
      </c>
      <c r="C54" s="62" t="s">
        <v>31</v>
      </c>
      <c r="D54" s="64" t="s">
        <v>36</v>
      </c>
      <c r="E54" s="151" t="s">
        <v>166</v>
      </c>
      <c r="F54" s="66" t="s">
        <v>184</v>
      </c>
      <c r="G54" s="152">
        <f>H54+I54</f>
        <v>-859664</v>
      </c>
      <c r="H54" s="152"/>
      <c r="I54" s="152">
        <f>J54</f>
        <v>-859664</v>
      </c>
      <c r="J54" s="152">
        <f>-809846-49818</f>
        <v>-859664</v>
      </c>
    </row>
    <row r="55" spans="1:10" s="102" customFormat="1" ht="71.25" customHeight="1">
      <c r="A55" s="57" t="s">
        <v>131</v>
      </c>
      <c r="B55" s="57"/>
      <c r="C55" s="57"/>
      <c r="D55" s="158" t="s">
        <v>132</v>
      </c>
      <c r="E55" s="67"/>
      <c r="F55" s="66"/>
      <c r="G55" s="157">
        <f>G56</f>
        <v>97175</v>
      </c>
      <c r="H55" s="157"/>
      <c r="I55" s="157">
        <f>I56</f>
        <v>97175</v>
      </c>
      <c r="J55" s="157">
        <f>J56</f>
        <v>97175</v>
      </c>
    </row>
    <row r="56" spans="1:10" s="102" customFormat="1" ht="75.75" customHeight="1">
      <c r="A56" s="146" t="s">
        <v>133</v>
      </c>
      <c r="B56" s="146"/>
      <c r="C56" s="146"/>
      <c r="D56" s="147" t="s">
        <v>132</v>
      </c>
      <c r="E56" s="67"/>
      <c r="F56" s="66"/>
      <c r="G56" s="157">
        <f>G57</f>
        <v>97175</v>
      </c>
      <c r="H56" s="157"/>
      <c r="I56" s="157">
        <f>I57</f>
        <v>97175</v>
      </c>
      <c r="J56" s="157">
        <f>J57</f>
        <v>97175</v>
      </c>
    </row>
    <row r="57" spans="1:10" s="102" customFormat="1" ht="155.25" customHeight="1">
      <c r="A57" s="62" t="s">
        <v>162</v>
      </c>
      <c r="B57" s="62" t="s">
        <v>163</v>
      </c>
      <c r="C57" s="62" t="s">
        <v>170</v>
      </c>
      <c r="D57" s="151" t="s">
        <v>164</v>
      </c>
      <c r="E57" s="60" t="s">
        <v>165</v>
      </c>
      <c r="F57" s="66" t="s">
        <v>187</v>
      </c>
      <c r="G57" s="152">
        <f>H57+I57</f>
        <v>97175</v>
      </c>
      <c r="H57" s="152"/>
      <c r="I57" s="152">
        <f>J57</f>
        <v>97175</v>
      </c>
      <c r="J57" s="152">
        <v>97175</v>
      </c>
    </row>
    <row r="58" spans="1:10" s="102" customFormat="1" ht="53.25" customHeight="1">
      <c r="A58" s="57" t="s">
        <v>152</v>
      </c>
      <c r="B58" s="57"/>
      <c r="C58" s="57"/>
      <c r="D58" s="158" t="s">
        <v>51</v>
      </c>
      <c r="E58" s="64"/>
      <c r="F58" s="66"/>
      <c r="G58" s="157">
        <f>H58+I58</f>
        <v>200000</v>
      </c>
      <c r="H58" s="157">
        <f>H59</f>
        <v>200000</v>
      </c>
      <c r="I58" s="152"/>
      <c r="J58" s="152"/>
    </row>
    <row r="59" spans="1:10" s="102" customFormat="1" ht="49.5" customHeight="1">
      <c r="A59" s="57" t="s">
        <v>153</v>
      </c>
      <c r="B59" s="57"/>
      <c r="C59" s="57"/>
      <c r="D59" s="158" t="s">
        <v>51</v>
      </c>
      <c r="E59" s="64"/>
      <c r="F59" s="66"/>
      <c r="G59" s="157">
        <f>H59+I59</f>
        <v>200000</v>
      </c>
      <c r="H59" s="157">
        <f>H60</f>
        <v>200000</v>
      </c>
      <c r="I59" s="152"/>
      <c r="J59" s="152"/>
    </row>
    <row r="60" spans="1:10" s="102" customFormat="1" ht="147" customHeight="1">
      <c r="A60" s="62" t="s">
        <v>158</v>
      </c>
      <c r="B60" s="62" t="s">
        <v>159</v>
      </c>
      <c r="C60" s="62" t="s">
        <v>160</v>
      </c>
      <c r="D60" s="64" t="s">
        <v>161</v>
      </c>
      <c r="E60" s="60" t="s">
        <v>165</v>
      </c>
      <c r="F60" s="66" t="s">
        <v>187</v>
      </c>
      <c r="G60" s="152">
        <f>H60+I60</f>
        <v>200000</v>
      </c>
      <c r="H60" s="152">
        <v>200000</v>
      </c>
      <c r="I60" s="152"/>
      <c r="J60" s="152"/>
    </row>
    <row r="61" spans="1:10" ht="22.5">
      <c r="A61" s="93" t="s">
        <v>55</v>
      </c>
      <c r="B61" s="93" t="s">
        <v>55</v>
      </c>
      <c r="C61" s="93" t="s">
        <v>55</v>
      </c>
      <c r="D61" s="94" t="s">
        <v>52</v>
      </c>
      <c r="E61" s="93" t="s">
        <v>55</v>
      </c>
      <c r="F61" s="93" t="s">
        <v>55</v>
      </c>
      <c r="G61" s="91">
        <f>H61+I61</f>
        <v>95109</v>
      </c>
      <c r="H61" s="91">
        <f>H20+H40+H44+H50+H55+H58</f>
        <v>-54824</v>
      </c>
      <c r="I61" s="91">
        <f>I20+I40+I44+I50+I55+I58</f>
        <v>149933</v>
      </c>
      <c r="J61" s="91">
        <f>J20+J40+J44+J50+J55+J58</f>
        <v>149933</v>
      </c>
    </row>
    <row r="62" spans="1:10" ht="22.5">
      <c r="A62" s="117"/>
      <c r="B62" s="117"/>
      <c r="C62" s="117"/>
      <c r="D62" s="118"/>
      <c r="E62" s="117"/>
      <c r="F62" s="117"/>
      <c r="G62" s="119"/>
      <c r="H62" s="119"/>
      <c r="I62" s="119"/>
      <c r="J62" s="119"/>
    </row>
    <row r="63" spans="1:10" ht="22.5">
      <c r="A63" s="117"/>
      <c r="B63" s="117"/>
      <c r="C63" s="117"/>
      <c r="D63" s="118"/>
      <c r="E63" s="117"/>
      <c r="F63" s="117"/>
      <c r="G63" s="119"/>
      <c r="H63" s="119"/>
      <c r="I63" s="119"/>
      <c r="J63" s="119"/>
    </row>
    <row r="64" spans="1:10" ht="22.5">
      <c r="A64" s="117"/>
      <c r="B64" s="117"/>
      <c r="C64" s="117"/>
      <c r="D64" s="118"/>
      <c r="E64" s="117"/>
      <c r="F64" s="117"/>
      <c r="G64" s="119"/>
      <c r="H64" s="119"/>
      <c r="I64" s="119"/>
      <c r="J64" s="119"/>
    </row>
    <row r="65" spans="1:13" ht="22.5">
      <c r="A65" s="2" t="s">
        <v>103</v>
      </c>
      <c r="B65" s="2"/>
      <c r="C65" s="2"/>
      <c r="D65" s="2"/>
      <c r="E65" s="2"/>
      <c r="F65" s="2"/>
      <c r="G65" s="2"/>
      <c r="H65" s="2"/>
      <c r="I65" s="2" t="s">
        <v>104</v>
      </c>
      <c r="J65" s="2"/>
      <c r="K65" s="49"/>
      <c r="L65" s="2"/>
      <c r="M65"/>
    </row>
    <row r="66" spans="4:10" ht="18">
      <c r="D66" s="31"/>
      <c r="E66" s="31"/>
      <c r="F66" s="54"/>
      <c r="G66" s="31"/>
      <c r="H66" s="31"/>
      <c r="I66" s="31"/>
      <c r="J66" s="31"/>
    </row>
    <row r="68" spans="7:8" ht="30">
      <c r="G68" s="100"/>
      <c r="H68" s="100"/>
    </row>
    <row r="69" spans="7:8" ht="30">
      <c r="G69" s="101"/>
      <c r="H69" s="101"/>
    </row>
    <row r="70" spans="7:8" ht="30">
      <c r="G70" s="100"/>
      <c r="H70" s="100"/>
    </row>
    <row r="71" spans="7:8" ht="30">
      <c r="G71" s="100"/>
      <c r="H71" s="100"/>
    </row>
  </sheetData>
  <sheetProtection/>
  <mergeCells count="22">
    <mergeCell ref="A37:A38"/>
    <mergeCell ref="B37:B38"/>
    <mergeCell ref="C37:C38"/>
    <mergeCell ref="D37:D38"/>
    <mergeCell ref="F12:F18"/>
    <mergeCell ref="G12:G18"/>
    <mergeCell ref="H12:H18"/>
    <mergeCell ref="I12:J16"/>
    <mergeCell ref="A31:A32"/>
    <mergeCell ref="B31:B32"/>
    <mergeCell ref="C31:C32"/>
    <mergeCell ref="D31:D32"/>
    <mergeCell ref="E42:E43"/>
    <mergeCell ref="F42:F43"/>
    <mergeCell ref="I17:I18"/>
    <mergeCell ref="J17:J18"/>
    <mergeCell ref="A7:J7"/>
    <mergeCell ref="A12:A18"/>
    <mergeCell ref="B12:B18"/>
    <mergeCell ref="C12:C18"/>
    <mergeCell ref="D12:D18"/>
    <mergeCell ref="E12:E1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vd-zag1</cp:lastModifiedBy>
  <cp:lastPrinted>2021-05-25T10:06:41Z</cp:lastPrinted>
  <dcterms:created xsi:type="dcterms:W3CDTF">2019-10-18T11:31:34Z</dcterms:created>
  <dcterms:modified xsi:type="dcterms:W3CDTF">2021-05-26T11:58:33Z</dcterms:modified>
  <cp:category/>
  <cp:version/>
  <cp:contentType/>
  <cp:contentStatus/>
</cp:coreProperties>
</file>