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4905" activeTab="6"/>
  </bookViews>
  <sheets>
    <sheet name="додаток1" sheetId="1" r:id="rId1"/>
    <sheet name="додаток 2" sheetId="2" r:id="rId2"/>
    <sheet name="додаток 3" sheetId="3" r:id="rId3"/>
    <sheet name="додаток 4" sheetId="4" r:id="rId4"/>
    <sheet name="додаток 5" sheetId="5" r:id="rId5"/>
    <sheet name="додаток 6 " sheetId="6" r:id="rId6"/>
    <sheet name="додаток 7" sheetId="7" r:id="rId7"/>
  </sheets>
  <definedNames>
    <definedName name="_xlnm.Print_Titles" localSheetId="2">'додаток 3'!$A:$D,'додаток 3'!$14:$19</definedName>
    <definedName name="_xlnm.Print_Titles" localSheetId="3">'додаток 4'!$15:$19</definedName>
    <definedName name="_xlnm.Print_Titles" localSheetId="4">'додаток 5'!$18:$20</definedName>
    <definedName name="_xlnm.Print_Titles" localSheetId="5">'додаток 6 '!$17:$22</definedName>
    <definedName name="_xlnm.Print_Titles" localSheetId="6">'додаток 7'!$20:$28</definedName>
    <definedName name="_xlnm.Print_Titles" localSheetId="0">'додаток1'!$16:$20</definedName>
    <definedName name="_xlnm.Print_Area" localSheetId="0">'додаток1'!$A$1:$F$36</definedName>
  </definedNames>
  <calcPr fullCalcOnLoad="1"/>
</workbook>
</file>

<file path=xl/sharedStrings.xml><?xml version="1.0" encoding="utf-8"?>
<sst xmlns="http://schemas.openxmlformats.org/spreadsheetml/2006/main" count="773" uniqueCount="335">
  <si>
    <t>(грн)</t>
  </si>
  <si>
    <t>Загальний фонд</t>
  </si>
  <si>
    <t>Спеціальний фонд</t>
  </si>
  <si>
    <t>усього</t>
  </si>
  <si>
    <t>у тому числі бюджет розвитку</t>
  </si>
  <si>
    <t>Код Функціональної класифікації видатків та кредитування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</si>
  <si>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</si>
  <si>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</si>
  <si>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</si>
  <si>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</si>
  <si>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</si>
  <si>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</si>
  <si>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</si>
  <si>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</si>
  <si>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</si>
  <si>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0200000</t>
  </si>
  <si>
    <t>Виконавчий комітет Новокаховської міської ради</t>
  </si>
  <si>
    <t>0210000</t>
  </si>
  <si>
    <t>0210150</t>
  </si>
  <si>
    <t>0150</t>
  </si>
  <si>
    <t>0111</t>
  </si>
  <si>
    <t xml:space="preserve">Організаційне, інформаційно - аналітичне та матеріально - 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</si>
  <si>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в тому числі:</t>
  </si>
  <si>
    <t>утримання виконавчого комітету Новокаховської міської ради</t>
  </si>
  <si>
    <t>0212010</t>
  </si>
  <si>
    <t>2010</t>
  </si>
  <si>
    <t>0731</t>
  </si>
  <si>
    <t>Багатопрофільна стаціонарна медична допомога населенню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</si>
  <si>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</si>
  <si>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кошти міського бюджету</t>
  </si>
  <si>
    <t>0212111</t>
  </si>
  <si>
    <t>2111</t>
  </si>
  <si>
    <t>0726</t>
  </si>
  <si>
    <t>0620</t>
  </si>
  <si>
    <t>6014</t>
  </si>
  <si>
    <t>Забезпечення збору та вивезення сміття і відходів</t>
  </si>
  <si>
    <t>6030</t>
  </si>
  <si>
    <t>Організація благоустрою населених пунктів</t>
  </si>
  <si>
    <t>0443</t>
  </si>
  <si>
    <t>0490</t>
  </si>
  <si>
    <t>0217693</t>
  </si>
  <si>
    <t>7693</t>
  </si>
  <si>
    <t>7330</t>
  </si>
  <si>
    <t>7310</t>
  </si>
  <si>
    <t>Будівництво об"єктів житлово-комунального господарства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</si>
  <si>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</si>
  <si>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</si>
  <si>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0217670</t>
  </si>
  <si>
    <t>7670</t>
  </si>
  <si>
    <t>Внески до статутного капіталу суб’єктів господарювання</t>
  </si>
  <si>
    <t>Будівництво інших об"єктів комунальної власності</t>
  </si>
  <si>
    <t>утримання архівного відділу Новокаховської міської ради</t>
  </si>
  <si>
    <t>0180</t>
  </si>
  <si>
    <t>0610000</t>
  </si>
  <si>
    <t>Відділ освіти  Новокаховської міської ради</t>
  </si>
  <si>
    <t>0160</t>
  </si>
  <si>
    <t>0611010</t>
  </si>
  <si>
    <t>1010</t>
  </si>
  <si>
    <t>0910</t>
  </si>
  <si>
    <t>Надання дошкільної освіти</t>
  </si>
  <si>
    <t>0921</t>
  </si>
  <si>
    <t>0960</t>
  </si>
  <si>
    <t>5031</t>
  </si>
  <si>
    <t>0810</t>
  </si>
  <si>
    <t>Утримання та навчально-тренувальна робота комунальних дитячо-юнацьких спортивних шкіл</t>
  </si>
  <si>
    <t>0810000</t>
  </si>
  <si>
    <t>Управління праці та соціального захисту населення Новокаховської міської ради</t>
  </si>
  <si>
    <t>Інші заходи, пов'язані з економічною діяльністю</t>
  </si>
  <si>
    <t>1010000</t>
  </si>
  <si>
    <t>Відділ культури і туризму Новокаховської міської ради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</si>
  <si>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</si>
  <si>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</si>
  <si>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</si>
  <si>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</si>
  <si>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</si>
  <si>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</si>
  <si>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</si>
  <si>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</si>
  <si>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</si>
  <si>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</si>
  <si>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</si>
  <si>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</si>
  <si>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</si>
  <si>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1017622</t>
  </si>
  <si>
    <t>7622</t>
  </si>
  <si>
    <t>0470</t>
  </si>
  <si>
    <t xml:space="preserve">Реалізація програм і заходів в галузі туризму та курортів </t>
  </si>
  <si>
    <t>1110000</t>
  </si>
  <si>
    <t>Відділ у справах сім'ї, молоді, фізичної культури та спорту Новокаховської міської ради</t>
  </si>
  <si>
    <t>1110160</t>
  </si>
  <si>
    <t>1115031</t>
  </si>
  <si>
    <t>3010000</t>
  </si>
  <si>
    <t>Управління з питань надзвичайних ситуацій та цивільного захисту населення Новокаховської міської ради</t>
  </si>
  <si>
    <t>3017693</t>
  </si>
  <si>
    <t>3110000</t>
  </si>
  <si>
    <t>Управління комунального майна, інфраструктури старостинських округів Новокаховської міської ради</t>
  </si>
  <si>
    <t>3116014</t>
  </si>
  <si>
    <t>3116030</t>
  </si>
  <si>
    <t>3116040</t>
  </si>
  <si>
    <t>6040</t>
  </si>
  <si>
    <t>Заходи, пов'язані з поліпшенням питної води</t>
  </si>
  <si>
    <t>3117310</t>
  </si>
  <si>
    <t>3117330</t>
  </si>
  <si>
    <t>Будівництво інших об'єктів  комунальної власності</t>
  </si>
  <si>
    <t>3310000</t>
  </si>
  <si>
    <t>Відділ реєстрації Новокаховської міської ради</t>
  </si>
  <si>
    <t>3310160</t>
  </si>
  <si>
    <t>3710000</t>
  </si>
  <si>
    <t>Фінансове управління Новокаховської міської ради</t>
  </si>
  <si>
    <t>УСЬОГО</t>
  </si>
  <si>
    <t>0617361</t>
  </si>
  <si>
    <t>Інші заходи, пов"язані з економічною діяльністю</t>
  </si>
  <si>
    <t>(код бюджету)</t>
  </si>
  <si>
    <t>Х</t>
  </si>
  <si>
    <t>0600000</t>
  </si>
  <si>
    <t>0800000</t>
  </si>
  <si>
    <t>1000000</t>
  </si>
  <si>
    <t>1100000</t>
  </si>
  <si>
    <t>3000000</t>
  </si>
  <si>
    <t>3100000</t>
  </si>
  <si>
    <t>3300000</t>
  </si>
  <si>
    <t>3700000</t>
  </si>
  <si>
    <t>Код</t>
  </si>
  <si>
    <t>Усього</t>
  </si>
  <si>
    <t>×</t>
  </si>
  <si>
    <t>Додаток 2</t>
  </si>
  <si>
    <t>21528000000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</si>
  <si>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</si>
  <si>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</si>
  <si>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 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</si>
  <si>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</si>
  <si>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</si>
  <si>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</si>
  <si>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</si>
  <si>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</si>
  <si>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</si>
  <si>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Зміни обсягів бюджетних коштів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</si>
  <si>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 </t>
  </si>
  <si>
    <t>Найменування об’єкта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</si>
  <si>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</si>
  <si>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</si>
  <si>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</si>
  <si>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</si>
  <si>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об’єкта на кінець бюджетного періоду, %</t>
  </si>
  <si>
    <t xml:space="preserve">Найменування головного розпорядника коштів місцевого бюджету/ відповідального виконавця,  найменування бюджетної програми згідно з Типовою програмною класифікацією видатків та кредитування місцевого бюджету 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</si>
  <si>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</si>
  <si>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</si>
  <si>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Програма розвитку охорони здоров'я міста Нова Каховка та Першочергових заходів на 2016-2020 роки</t>
  </si>
  <si>
    <t>Рішення Новокаховської міської ради від 25.02.2016 р.         № 172 (зі змінами)</t>
  </si>
  <si>
    <t>Міська цільова Програма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</si>
  <si>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Програма реалізації соціальної політики на 2020-2022 роки</t>
  </si>
  <si>
    <t>Програма фінансової підтримки підприємств комунальної власності міста Нова Каховка на 2020-2022 роки</t>
  </si>
  <si>
    <t>Відділ освіти Новокаховської міської ради</t>
  </si>
  <si>
    <t xml:space="preserve">Програма розвитку освітньої галузі на 2020-2022 роки </t>
  </si>
  <si>
    <t xml:space="preserve">Пограма розвитку освітньої галузі на 2020-2022 роки </t>
  </si>
  <si>
    <t>Відділ  культури і туризму Новокаховської міської ради</t>
  </si>
  <si>
    <t>Реалізація програм і заходів в галузі туризму та курортів</t>
  </si>
  <si>
    <t>Програма розвитку фізичної культури та спорту на території Новокаховської міської територіальної громади на 2020-2022 роки</t>
  </si>
  <si>
    <t xml:space="preserve">Програма забезпечення іншої діяльності та розвитку виконавчого комітету Новокаховської міської ради на 2021 рік  </t>
  </si>
  <si>
    <t>Програма розвитку інфраструктури старостинських округів Новокаховської міської територіальної громади на 2021 рік</t>
  </si>
  <si>
    <t>Програма територіальної оборони Новокаховської територіальної громади на 2020-2022 роки</t>
  </si>
  <si>
    <t>Додаток 3</t>
  </si>
  <si>
    <t>Керівництво і управління у відповідній сфері у містах (місті Києві), селищах, селах,  територіальних громадах</t>
  </si>
  <si>
    <t>0611021</t>
  </si>
  <si>
    <t>1021</t>
  </si>
  <si>
    <t xml:space="preserve">Надання загальної середньої освіти закладами загальної середньої освіти </t>
  </si>
  <si>
    <t>1011080</t>
  </si>
  <si>
    <t>1080</t>
  </si>
  <si>
    <t>додаткова дотація</t>
  </si>
  <si>
    <t>Первинна медична допомога населенню, що надається центрами первинної медичної  (медико-санітарної) допомоги</t>
  </si>
  <si>
    <t>7340</t>
  </si>
  <si>
    <t>Проектування, реставрація та охорона пам"яток архітектури</t>
  </si>
  <si>
    <t>0617321</t>
  </si>
  <si>
    <t>7321</t>
  </si>
  <si>
    <t>Будівництво освітніх установ та закладів</t>
  </si>
  <si>
    <t>Надання загальної середньої освіти закладами загальної середньої освіти</t>
  </si>
  <si>
    <t>Програма економічного, соціального та культурного розвитку міста Нова Каховка на 2021 рік</t>
  </si>
  <si>
    <t>Рішення Новокаховської міської ради           від 12.12.2019 р.       № 2433                      (зі змінами)</t>
  </si>
  <si>
    <t>Рішення Новокаховської міської ради           від 12.12.2019 р.       № 2428                   (зі змінами)</t>
  </si>
  <si>
    <t>Рішення Новокаховської міської ради  від 12.12.2019 р.        № 2435                    (зі змінами)</t>
  </si>
  <si>
    <t>Рішення Новокаховської міської ради  від 12.12.2019 р.        № 2446                      (зі змінами)</t>
  </si>
  <si>
    <t>Рішення Новокаховської міської ради  від 12.12.2019 р.        № 2446                    (зі змінами)</t>
  </si>
  <si>
    <t>Рішення Новокаховської міської ради  від 12.12.2019 р.        № 2472                    (зі змінами)</t>
  </si>
  <si>
    <t>Цільова  Програма розвитку культури і туризму Новокаховської міської територіальної громади на  2020-2022 роки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</si>
  <si>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</si>
  <si>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>1017324</t>
  </si>
  <si>
    <t>7324</t>
  </si>
  <si>
    <t>Будівництво  установ та закладів культури</t>
  </si>
  <si>
    <t>Рішення Новокаховської міської ради від 24.12.2020 р.             № 169                       (зі змінами)</t>
  </si>
  <si>
    <t>Рішення Новокаховської міської ради від 17.12.2020 р.             № 154                         (зі змінами)</t>
  </si>
  <si>
    <t>Додаток 1</t>
  </si>
  <si>
    <t>0218410</t>
  </si>
  <si>
    <t>8410</t>
  </si>
  <si>
    <t>0830</t>
  </si>
  <si>
    <t>Фінансова підтримка засобів масової інформації</t>
  </si>
  <si>
    <t>Рішення Новокаховської міської ради  від 12.12.2019 р.                                 № 2418                        (зі змінами)</t>
  </si>
  <si>
    <t>Рішення Новокаховської міської ради від 25.03.2021 р.             № 308</t>
  </si>
  <si>
    <t>Програма щодо відзначення окремих колективів, громадян та військовослужбовців, вшанування пам'яті загиблих мешканців територіальної громади-учасників АТО/ООС, видатних земляків на 2021-2022 роки</t>
  </si>
  <si>
    <t>Міська цільова Програма розвитку та підтримки Комунального некомерційного підприємства "Центральна міська лікарня міста Нова Каховка" Новокаховської міської ради на 2020-2022 роки</t>
  </si>
  <si>
    <t xml:space="preserve">Програма висвітлення діяльності Новокаховської міської ради та її виконавчого комітету комунальним підприємством «Новокаховська міська радіоорганізація» на 2021-2023 роки
</t>
  </si>
  <si>
    <t>Рішення Новокаховської міської ради  від 12.12.2019 р.          № 2435                           (зі змінами від 04.03.2021 р. №234)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</si>
  <si>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</si>
  <si>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</si>
  <si>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</si>
  <si>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</si>
  <si>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благоустрою міста Нова Каховка на 2019-2021 роки</t>
  </si>
  <si>
    <t>Капітальний ремонт проїзної частини по вул. Горького в м. Нова Каховка Херсонської області (в межах вул. Дружби-вул. Індустріальна) (експертиза проектно-кошторисної документації)</t>
  </si>
  <si>
    <t>Найменування згідно з Класифікацією доходів бюджету</t>
  </si>
  <si>
    <t>Разом доходів</t>
  </si>
  <si>
    <t>Доходи від операцій з капіталом</t>
  </si>
  <si>
    <t>Кошти від продажу землі і нематеріальних активів</t>
  </si>
  <si>
    <t xml:space="preserve">Кошти від продажу землі 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</si>
  <si>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</si>
  <si>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</si>
  <si>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9730</t>
  </si>
  <si>
    <t>3719730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</si>
  <si>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</si>
  <si>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0218210</t>
  </si>
  <si>
    <t>8210</t>
  </si>
  <si>
    <t>0380</t>
  </si>
  <si>
    <t>Муніципальні формування з охорони громадського порядку</t>
  </si>
  <si>
    <t>0216030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</si>
  <si>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</si>
  <si>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</si>
  <si>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3116020</t>
  </si>
  <si>
    <t>1117340</t>
  </si>
  <si>
    <t>Програма "Нова Каховка - Безпечне  місто 2021-2023"</t>
  </si>
  <si>
    <t>Рішення Новокаховської міської ради від 25.03.2021 р.                   № 309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</si>
  <si>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</si>
  <si>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</si>
  <si>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</si>
  <si>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</si>
  <si>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</si>
  <si>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Найменування бюджету-надавача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</si>
  <si>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</si>
  <si>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</si>
  <si>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</si>
  <si>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</si>
  <si>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</si>
  <si>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</si>
  <si>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</si>
  <si>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Найменування трансферту/ Найменування бюджету-отримувача міжбюджетного трансферту</t>
  </si>
  <si>
    <t>І. Трансферти із загального фонду бюджету</t>
  </si>
  <si>
    <t>Державний бюджет України</t>
  </si>
  <si>
    <t>ІІ. Трансферти із спеціального фонду бюджету</t>
  </si>
  <si>
    <t>Головне управління Національної поліції в Херсонській області (для Каховського районного відділу поліції)</t>
  </si>
  <si>
    <t>Обласний бюджет Херсонської області</t>
  </si>
  <si>
    <t xml:space="preserve">на співфінансування робіт з капітального ремонту проїзної частини по вул. Горького в м. Нова Каховка Херсонської області (в межах вул. Дружби - вул. Індустріальна) </t>
  </si>
  <si>
    <t>0813242</t>
  </si>
  <si>
    <t>3242</t>
  </si>
  <si>
    <t>1090</t>
  </si>
  <si>
    <t>Інші заходи у сфері соціального захисту і соціального забезпечення</t>
  </si>
  <si>
    <t>0217325</t>
  </si>
  <si>
    <t>7325</t>
  </si>
  <si>
    <t>Будівництво споруд, установ та закладів фізичної культури і спорту</t>
  </si>
  <si>
    <t>Будівництво Центру Олімпійських видів спорту "Н2О Нова Каховка" по проспекту Дніпровський, 18-а у м. Нова Каховка Херсонської області</t>
  </si>
  <si>
    <t>2018-2023</t>
  </si>
  <si>
    <t>Програма будівництва, реконструкції, капітальних ремонтів об'єктів соціальної сфери та інших об'єктів комунальної власності міста Нова Каховка на 2019-2021 роки</t>
  </si>
  <si>
    <t>Додаток 6</t>
  </si>
  <si>
    <t>0611061</t>
  </si>
  <si>
    <t>1061</t>
  </si>
  <si>
    <t>Реставраційні роботи головного входу спортивного комплексу стадіону "Енергія" за адресою м. Нова Каховка, пр. Дніпровський, 28 (проектні роботи)</t>
  </si>
  <si>
    <t>Програма фінансової підтримки підприємств комунальної власності, які обслуговують територію старостинських округів на 2021 рік</t>
  </si>
  <si>
    <t>Рішення Новокаховської міської ріди від 20.12.2018 р.                № 1626                   (зі змінами від 25.03.2021 р.          № 299)</t>
  </si>
  <si>
    <t>Рішення Новокаховської міської ради від 20.12.2018 р.                № 1625                          (зі змінами від 25.03.2021 р.              № 300)</t>
  </si>
  <si>
    <t>Рішення Новокаховської міської ради  від 12.12.2019 р.                № 2418                    (зі змінами від 25.03.2021 р.               № 298)</t>
  </si>
  <si>
    <t>Надання кредитів</t>
  </si>
  <si>
    <t>Повернення кредитів</t>
  </si>
  <si>
    <t>Кредитування, усього</t>
  </si>
  <si>
    <t>разом</t>
  </si>
  <si>
    <t>0218841</t>
  </si>
  <si>
    <t>8841</t>
  </si>
  <si>
    <t>1060</t>
  </si>
  <si>
    <t>Надання довгострокових кредитів громадянам на будівництво/реконструкцію/придбання житла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</si>
  <si>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</si>
  <si>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</si>
  <si>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1017340</t>
  </si>
  <si>
    <t>Інщі заходи, пов"язані з економічною діяльністю</t>
  </si>
  <si>
    <t>Реставраційно-ремонтні роботи Палацу культури за адресою: Херсонська область, м. Нова Каховка, проспект Дніпровський, 30</t>
  </si>
  <si>
    <t>Цільова  програма розвитку культури і туризму Новокаховської міської територіальної громади на  2020-2022 роки</t>
  </si>
  <si>
    <t xml:space="preserve">Програма розвитку житлового будівництва у місті Нова Каховка на 2020-2022 роки </t>
  </si>
  <si>
    <t>Секретар міської ради</t>
  </si>
  <si>
    <t xml:space="preserve">                  Дмитро ВАСИЛЬЄВ</t>
  </si>
  <si>
    <t>Додаток 7</t>
  </si>
  <si>
    <t>Зміни додатку 7 "Розподіл витрат бюджету Новокаховської міської територіальної громади на реалізацію міських програм у 2021 році" рішення міської ради від 24 грудня 2020 року № 182</t>
  </si>
  <si>
    <t>Зміни до додатку 6 "Розподіл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   комунікаційної та соціальної інфраструктури за об’єктами у 2021 році" рішення міської ради від 24 грудня 2020 року № 182</t>
  </si>
  <si>
    <t>Додаток 4</t>
  </si>
  <si>
    <t>Зміни до додатку 4 "Кредитування бюджету Новокаховської міської територіальної громади у 2021 році" рішення міської ради від 24 грудня 2020 року № 182</t>
  </si>
  <si>
    <t xml:space="preserve">                                                             Дмитро ВАСИЛЬЄВ</t>
  </si>
  <si>
    <t xml:space="preserve">                                                    Секретар міської ради</t>
  </si>
  <si>
    <t xml:space="preserve">                                                    Додаток 5</t>
  </si>
  <si>
    <t>Зміни до додатку 3 "Розподіл видатків бюджету Новокаховської міської територіальної громади на 2021  рік" рішення міської ради від 24 грудня 2020 року № 182</t>
  </si>
  <si>
    <t>Зміни до додатку 2 "Фінансування бюджету Новокаховської міської територіальної громади на 2021 рік" рішення міської ради від 24 грудня 2020 року № 182</t>
  </si>
  <si>
    <t>Зміни до додатку 1 "Доходи бюджету Новокаховської міської територіальної громади на 2021 рік" рішення міської ради від 24 грудня 2020 року № 182</t>
  </si>
  <si>
    <t>3018240</t>
  </si>
  <si>
    <t>8240</t>
  </si>
  <si>
    <t>Заходи та роботи з територіальної оборони</t>
  </si>
  <si>
    <t>1600000</t>
  </si>
  <si>
    <t>Управління містобудування та архітектури  Новокаховської міської ради</t>
  </si>
  <si>
    <t>1610000</t>
  </si>
  <si>
    <t>1617130</t>
  </si>
  <si>
    <t>7130</t>
  </si>
  <si>
    <t>0421</t>
  </si>
  <si>
    <t>Здійснення заходів із землеустрою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</si>
  <si>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</si>
  <si>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</si>
  <si>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</si>
  <si>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 xml:space="preserve">Інші субвенції з місцевого бюджету                                            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</si>
  <si>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</si>
  <si>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Інші субвенції з місцевого бюджету </t>
  </si>
  <si>
    <t>проведення позапланових навчальних зборів 124 окремої бригади територіальної оборони в Херсонській області в період з 07 по 16  квітня 2021 року (послуги з тимчасового розміщення (проживання та харчування) військовозобов'язаних)</t>
  </si>
  <si>
    <t>Зміни до додатку 5 "Міжбюджетні трансферти на 2021 рік" рішення міської ради                                                       від 24 грудня 2020 року № 182</t>
  </si>
  <si>
    <t>Рішення Новокаховської міської ради від 17.12.2020 р.             № 154                         (зі змінами від 29.04.2021 р.          № 348)</t>
  </si>
  <si>
    <t>Рішення Новокаховської міської ради від 12.12.2019 р.             № 2433                        (зі змінами від 29.04.2021 р.         № 350)</t>
  </si>
  <si>
    <t>Рішення Новокаховської міської ріди від 20.12.2018 р.                № 1626                           (зі змінами від 29.04.2021 р.                  № 343)</t>
  </si>
  <si>
    <t>Рішення Новокаховської міської ради від 17.12.2020 р.             № 154                         (зі змінами від 29.04.2021 р.                  № 348)</t>
  </si>
  <si>
    <t>Рішення Новокаховської міської ради від 29.04.2021 р.                  № 349</t>
  </si>
  <si>
    <t>Рішення Новокаховської міської ради  від 18.06.2020 р.            № 2947 (зі змінами від 24.12.2020 р.               № 176)</t>
  </si>
  <si>
    <t>Рішення Новокаховської міської ради  від 12.12.2019 р.         № 2435                              (зі змінами від 29.04.2021 р.                      № 354)</t>
  </si>
  <si>
    <t>Рішення Новокаховської міської ради  від 21.11.2019 р.                № 2347                   (зі змінами від 29.04.2021 р.                      № 351)</t>
  </si>
  <si>
    <t>Рішення Новокаховської міської ради  від 12.12.2019 р.             № 2446 (зі змінами від 04.03.2021 р.              № 240)</t>
  </si>
  <si>
    <t>Рішення Новокаховської міської ради  від 12.12.2019 р.                № 2464                   (зі змінами від 29.04.2021 р.          № 357)</t>
  </si>
  <si>
    <t>Рішення Новокаховської міської ради від 29.04.2021 р.               № 344</t>
  </si>
  <si>
    <t>Рішення Новокаховської міської ради від 17.12.2020 р.             № 140 (зі змінами від 29.04.2021 р.               № 345)</t>
  </si>
  <si>
    <t>Рішення Новокаховської міської ради  від 12.12.2019 р.           № 2472                           (зі змінами від 29.04.2021 р.         № 346)</t>
  </si>
  <si>
    <t>Рішення Новокаховської міської ради від 24.12.2020 р.             № 169                       (зі змінами від 29.04.2021 р.                     № 342)</t>
  </si>
  <si>
    <t>ЗАТВЕРДЖЕНО</t>
  </si>
  <si>
    <t>до рішення 9 сесії</t>
  </si>
  <si>
    <t xml:space="preserve">міської ради 8-го скликання </t>
  </si>
  <si>
    <t>від 29.04.2021 року №423</t>
  </si>
  <si>
    <t xml:space="preserve"> міської ради 8-го скликання</t>
  </si>
  <si>
    <t xml:space="preserve">                                                    ЗАТВЕРДЖЕНО</t>
  </si>
  <si>
    <t xml:space="preserve">                                                до рішення 9 сесії</t>
  </si>
  <si>
    <t xml:space="preserve">                                            міської ради 8-го скликання </t>
  </si>
  <si>
    <t xml:space="preserve">                                                від 29.04.2021 року №423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</si>
</sst>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.00\ &quot;грн.&quot;_-;\-* #,##0.00\ &quot;грн.&quot;_-;_-* &quot;-&quot;??\ &quot;грн.&quot;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0.0"/>
    <numFmt numFmtId="200" formatCode="0.00000"/>
    <numFmt numFmtId="201" formatCode="0.0000"/>
    <numFmt numFmtId="202" formatCode="0.000"/>
    <numFmt numFmtId="203" formatCode="#,##0_ ;\-#,##0\ "/>
    <numFmt numFmtId="204" formatCode="0.0000000"/>
    <numFmt numFmtId="205" formatCode="0.000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9"/>
      <name val="Times New Roman"/>
      <family val="1"/>
    </font>
    <font>
      <b/>
      <sz val="21"/>
      <name val="Times New Roman"/>
      <family val="1"/>
    </font>
    <font>
      <sz val="21"/>
      <name val="Times New Roman"/>
      <family val="1"/>
    </font>
    <font>
      <sz val="24"/>
      <name val="Times New Roman"/>
      <family val="1"/>
    </font>
    <font>
      <b/>
      <sz val="23"/>
      <name val="Times New Roman"/>
      <family val="1"/>
    </font>
    <font>
      <sz val="2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23"/>
      <color indexed="8"/>
      <name val="Times New Roman"/>
      <family val="1"/>
    </font>
    <font>
      <b/>
      <sz val="23"/>
      <color indexed="8"/>
      <name val="Times New Roman"/>
      <family val="1"/>
    </font>
    <font>
      <sz val="21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8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8"/>
      <name val="Times New Roman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8"/>
      <color indexed="8"/>
      <name val="Times New Roman"/>
      <family val="1"/>
    </font>
    <font>
      <b/>
      <sz val="18"/>
      <name val="Arial Cyr"/>
      <family val="0"/>
    </font>
    <font>
      <sz val="24"/>
      <name val="Arial Cyr"/>
      <family val="0"/>
    </font>
    <font>
      <b/>
      <sz val="23"/>
      <name val="Arial Cyr"/>
      <family val="0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 vertical="top"/>
      <protection/>
    </xf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203" fontId="1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203" fontId="11" fillId="0" borderId="10" xfId="0" applyNumberFormat="1" applyFont="1" applyBorder="1" applyAlignment="1">
      <alignment/>
    </xf>
    <xf numFmtId="203" fontId="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2" fillId="0" borderId="11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203" fontId="9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49" fontId="2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Border="1" applyAlignment="1">
      <alignment wrapText="1"/>
      <protection/>
    </xf>
    <xf numFmtId="0" fontId="14" fillId="0" borderId="10" xfId="58" applyFont="1" applyBorder="1" applyAlignment="1">
      <alignment horizontal="center"/>
      <protection/>
    </xf>
    <xf numFmtId="0" fontId="14" fillId="0" borderId="10" xfId="58" applyFont="1" applyBorder="1" applyAlignment="1">
      <alignment wrapText="1"/>
      <protection/>
    </xf>
    <xf numFmtId="0" fontId="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10" xfId="68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98" fontId="13" fillId="0" borderId="1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98" fontId="13" fillId="0" borderId="10" xfId="0" applyNumberFormat="1" applyFont="1" applyFill="1" applyBorder="1" applyAlignment="1">
      <alignment vertical="center" wrapText="1"/>
    </xf>
    <xf numFmtId="198" fontId="1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left" vertical="center" wrapText="1" shrinkToFit="1"/>
    </xf>
    <xf numFmtId="0" fontId="25" fillId="0" borderId="10" xfId="0" applyFont="1" applyFill="1" applyBorder="1" applyAlignment="1">
      <alignment horizontal="left" vertical="center" wrapText="1" shrinkToFit="1"/>
    </xf>
    <xf numFmtId="49" fontId="25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Alignment="1">
      <alignment/>
    </xf>
    <xf numFmtId="0" fontId="25" fillId="0" borderId="0" xfId="0" applyFont="1" applyAlignment="1">
      <alignment horizontal="center" wrapText="1"/>
    </xf>
    <xf numFmtId="3" fontId="2" fillId="0" borderId="11" xfId="68" applyNumberFormat="1" applyFont="1" applyFill="1" applyBorder="1" applyAlignment="1" applyProtection="1">
      <alignment horizontal="center" vertical="center"/>
      <protection/>
    </xf>
    <xf numFmtId="3" fontId="2" fillId="0" borderId="10" xfId="68" applyNumberFormat="1" applyFont="1" applyFill="1" applyBorder="1" applyAlignment="1" applyProtection="1">
      <alignment horizontal="center" vertical="center"/>
      <protection/>
    </xf>
    <xf numFmtId="3" fontId="14" fillId="0" borderId="10" xfId="68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14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/>
    </xf>
    <xf numFmtId="203" fontId="8" fillId="0" borderId="10" xfId="68" applyNumberFormat="1" applyFont="1" applyFill="1" applyBorder="1" applyAlignment="1">
      <alignment vertical="center" wrapText="1"/>
    </xf>
    <xf numFmtId="203" fontId="11" fillId="0" borderId="10" xfId="68" applyNumberFormat="1" applyFont="1" applyFill="1" applyBorder="1" applyAlignment="1">
      <alignment vertical="center" wrapText="1"/>
    </xf>
    <xf numFmtId="203" fontId="11" fillId="0" borderId="10" xfId="0" applyNumberFormat="1" applyFont="1" applyFill="1" applyBorder="1" applyAlignment="1">
      <alignment vertical="center"/>
    </xf>
    <xf numFmtId="203" fontId="12" fillId="0" borderId="10" xfId="68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4" fontId="12" fillId="0" borderId="10" xfId="0" applyNumberFormat="1" applyFont="1" applyFill="1" applyBorder="1" applyAlignment="1">
      <alignment/>
    </xf>
    <xf numFmtId="0" fontId="15" fillId="0" borderId="10" xfId="54" applyFont="1" applyFill="1" applyBorder="1" applyAlignment="1">
      <alignment vertical="center" wrapText="1"/>
      <protection/>
    </xf>
    <xf numFmtId="0" fontId="15" fillId="0" borderId="10" xfId="0" applyFont="1" applyFill="1" applyBorder="1" applyAlignment="1">
      <alignment vertical="center" wrapText="1"/>
    </xf>
    <xf numFmtId="203" fontId="11" fillId="0" borderId="10" xfId="68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3" fontId="22" fillId="0" borderId="10" xfId="68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vertical="center" wrapText="1"/>
    </xf>
    <xf numFmtId="3" fontId="22" fillId="0" borderId="10" xfId="68" applyNumberFormat="1" applyFont="1" applyFill="1" applyBorder="1" applyAlignment="1">
      <alignment horizontal="center" vertical="center"/>
    </xf>
    <xf numFmtId="3" fontId="4" fillId="0" borderId="10" xfId="68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199" fontId="13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3" fontId="13" fillId="0" borderId="10" xfId="68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49" fontId="18" fillId="0" borderId="15" xfId="0" applyNumberFormat="1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 wrapText="1"/>
    </xf>
    <xf numFmtId="0" fontId="13" fillId="0" borderId="16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8" fillId="0" borderId="1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3" fontId="22" fillId="0" borderId="0" xfId="68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31" fillId="0" borderId="0" xfId="0" applyFont="1" applyAlignment="1">
      <alignment/>
    </xf>
    <xf numFmtId="0" fontId="19" fillId="0" borderId="0" xfId="0" applyFont="1" applyAlignment="1">
      <alignment vertical="top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3" fontId="18" fillId="0" borderId="10" xfId="68" applyNumberFormat="1" applyFont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3" fontId="20" fillId="0" borderId="10" xfId="68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18" fillId="0" borderId="10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3" fontId="35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6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3" fontId="22" fillId="0" borderId="10" xfId="68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68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4" fillId="0" borderId="10" xfId="68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37" fillId="0" borderId="10" xfId="68" applyNumberFormat="1" applyFont="1" applyBorder="1" applyAlignment="1">
      <alignment horizontal="center" vertical="center"/>
    </xf>
    <xf numFmtId="0" fontId="37" fillId="0" borderId="10" xfId="68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3" fontId="22" fillId="0" borderId="10" xfId="0" applyNumberFormat="1" applyFont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10" fillId="0" borderId="0" xfId="0" applyFont="1" applyAlignment="1">
      <alignment horizontal="left"/>
    </xf>
    <xf numFmtId="3" fontId="4" fillId="0" borderId="11" xfId="68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0" fillId="0" borderId="0" xfId="0" applyFont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4" fillId="0" borderId="21" xfId="58" applyFont="1" applyBorder="1" applyAlignment="1">
      <alignment wrapText="1"/>
      <protection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0" fontId="21" fillId="0" borderId="10" xfId="0" applyFont="1" applyBorder="1" applyAlignment="1">
      <alignment horizontal="center" vertical="top" wrapText="1"/>
    </xf>
    <xf numFmtId="0" fontId="42" fillId="0" borderId="21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21" xfId="0" applyFont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18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 5" xfId="56"/>
    <cellStyle name="Обычный 5 2" xfId="57"/>
    <cellStyle name="Обычный_дод.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workbookViewId="0" topLeftCell="A1">
      <selection activeCell="D9" sqref="D9:F9"/>
    </sheetView>
  </sheetViews>
  <sheetFormatPr defaultColWidth="9.00390625" defaultRowHeight="12.75"/>
  <cols>
    <col min="1" max="1" width="16.375" style="0" customWidth="1"/>
    <col min="2" max="2" width="41.375" style="0" customWidth="1"/>
    <col min="3" max="3" width="21.25390625" style="0" customWidth="1"/>
    <col min="4" max="4" width="21.75390625" style="0" customWidth="1"/>
    <col min="5" max="5" width="20.00390625" style="0" customWidth="1"/>
    <col min="6" max="6" width="18.125" style="0" customWidth="1"/>
    <col min="7" max="7" width="14.25390625" style="0" bestFit="1" customWidth="1"/>
    <col min="8" max="8" width="16.25390625" style="0" bestFit="1" customWidth="1"/>
  </cols>
  <sheetData>
    <row r="1" spans="5:6" ht="18.75">
      <c r="E1" s="31" t="s">
        <v>326</v>
      </c>
      <c r="F1" s="153"/>
    </row>
    <row r="2" spans="5:6" ht="18.75">
      <c r="E2" s="31" t="s">
        <v>281</v>
      </c>
      <c r="F2" s="153"/>
    </row>
    <row r="3" spans="5:6" ht="18.75">
      <c r="E3" s="31" t="s">
        <v>282</v>
      </c>
      <c r="F3" s="153"/>
    </row>
    <row r="4" spans="5:6" ht="18.75">
      <c r="E4" s="31"/>
      <c r="F4" s="153"/>
    </row>
    <row r="5" spans="1:6" ht="18.75">
      <c r="A5" s="241"/>
      <c r="B5" s="151"/>
      <c r="E5" s="31" t="s">
        <v>190</v>
      </c>
      <c r="F5" s="31"/>
    </row>
    <row r="6" spans="1:6" ht="19.5" customHeight="1">
      <c r="A6" s="241"/>
      <c r="B6" s="151"/>
      <c r="D6" s="152"/>
      <c r="E6" s="32" t="s">
        <v>327</v>
      </c>
      <c r="F6" s="32"/>
    </row>
    <row r="7" spans="1:6" ht="18.75">
      <c r="A7" s="241"/>
      <c r="B7" s="151"/>
      <c r="D7" s="152"/>
      <c r="E7" s="32" t="s">
        <v>328</v>
      </c>
      <c r="F7" s="31"/>
    </row>
    <row r="8" spans="1:6" ht="18.75">
      <c r="A8" s="241"/>
      <c r="B8" s="151"/>
      <c r="D8" s="152"/>
      <c r="E8" s="31" t="s">
        <v>329</v>
      </c>
      <c r="F8" s="31"/>
    </row>
    <row r="9" spans="1:6" ht="15">
      <c r="A9" s="241"/>
      <c r="B9" s="151"/>
      <c r="D9" s="242"/>
      <c r="E9" s="242"/>
      <c r="F9" s="242"/>
    </row>
    <row r="10" spans="1:6" ht="15">
      <c r="A10" s="241"/>
      <c r="B10" s="151"/>
      <c r="D10" s="154"/>
      <c r="E10" s="154"/>
      <c r="F10" s="33"/>
    </row>
    <row r="11" ht="12.75">
      <c r="A11" s="34"/>
    </row>
    <row r="12" spans="2:6" ht="48" customHeight="1">
      <c r="B12" s="243" t="s">
        <v>293</v>
      </c>
      <c r="C12" s="244"/>
      <c r="D12" s="244"/>
      <c r="E12" s="244"/>
      <c r="F12" s="157"/>
    </row>
    <row r="13" spans="2:6" ht="18.75">
      <c r="B13" s="155"/>
      <c r="C13" s="156"/>
      <c r="D13" s="156"/>
      <c r="E13" s="156"/>
      <c r="F13" s="157"/>
    </row>
    <row r="14" spans="1:6" ht="18.75">
      <c r="A14" s="158">
        <v>21528000000</v>
      </c>
      <c r="B14" s="159"/>
      <c r="C14" s="159"/>
      <c r="D14" s="159"/>
      <c r="E14" s="159"/>
      <c r="F14" s="159"/>
    </row>
    <row r="15" ht="12.75">
      <c r="A15" s="160" t="s">
        <v>112</v>
      </c>
    </row>
    <row r="16" ht="15.75">
      <c r="F16" s="161" t="s">
        <v>0</v>
      </c>
    </row>
    <row r="17" ht="15.75">
      <c r="F17" s="161"/>
    </row>
    <row r="18" spans="1:6" ht="15.75">
      <c r="A18" s="245" t="s">
        <v>122</v>
      </c>
      <c r="B18" s="245" t="s">
        <v>207</v>
      </c>
      <c r="C18" s="245" t="s">
        <v>123</v>
      </c>
      <c r="D18" s="245" t="s">
        <v>1</v>
      </c>
      <c r="E18" s="245" t="s">
        <v>2</v>
      </c>
      <c r="F18" s="245"/>
    </row>
    <row r="19" spans="1:6" ht="40.5" customHeight="1">
      <c r="A19" s="245"/>
      <c r="B19" s="245"/>
      <c r="C19" s="245"/>
      <c r="D19" s="245"/>
      <c r="E19" s="35" t="s">
        <v>3</v>
      </c>
      <c r="F19" s="35" t="s">
        <v>4</v>
      </c>
    </row>
    <row r="20" spans="1:6" ht="12.75">
      <c r="A20" s="162">
        <v>1</v>
      </c>
      <c r="B20" s="162">
        <v>2</v>
      </c>
      <c r="C20" s="162">
        <v>3</v>
      </c>
      <c r="D20" s="162">
        <v>4</v>
      </c>
      <c r="E20" s="162">
        <v>5</v>
      </c>
      <c r="F20" s="162">
        <v>6</v>
      </c>
    </row>
    <row r="21" spans="1:6" ht="18.75">
      <c r="A21" s="149">
        <v>30000000</v>
      </c>
      <c r="B21" s="168" t="s">
        <v>209</v>
      </c>
      <c r="C21" s="163">
        <f>C22</f>
        <v>2944700</v>
      </c>
      <c r="D21" s="163"/>
      <c r="E21" s="163">
        <f aca="true" t="shared" si="0" ref="E21:F23">E22</f>
        <v>2944700</v>
      </c>
      <c r="F21" s="163">
        <f t="shared" si="0"/>
        <v>2944700</v>
      </c>
    </row>
    <row r="22" spans="1:6" ht="37.5">
      <c r="A22" s="164">
        <v>33000000</v>
      </c>
      <c r="B22" s="169" t="s">
        <v>210</v>
      </c>
      <c r="C22" s="163">
        <f>C23</f>
        <v>2944700</v>
      </c>
      <c r="D22" s="163"/>
      <c r="E22" s="163">
        <f t="shared" si="0"/>
        <v>2944700</v>
      </c>
      <c r="F22" s="163">
        <f t="shared" si="0"/>
        <v>2944700</v>
      </c>
    </row>
    <row r="23" spans="1:6" ht="18.75">
      <c r="A23" s="164">
        <v>33010000</v>
      </c>
      <c r="B23" s="169" t="s">
        <v>211</v>
      </c>
      <c r="C23" s="163">
        <f>C24</f>
        <v>2944700</v>
      </c>
      <c r="D23" s="163"/>
      <c r="E23" s="163">
        <f t="shared" si="0"/>
        <v>2944700</v>
      </c>
      <c r="F23" s="163">
        <f t="shared" si="0"/>
        <v>2944700</v>
      </c>
    </row>
    <row r="24" spans="1:6" ht="135.75" customHeight="1">
      <c r="A24" s="164">
        <v>33010100</v>
      </c>
      <c r="B24" s="169" t="s">
        <v>212</v>
      </c>
      <c r="C24" s="163">
        <f>D24+E24</f>
        <v>2944700</v>
      </c>
      <c r="D24" s="163"/>
      <c r="E24" s="163">
        <f>F24</f>
        <v>2944700</v>
      </c>
      <c r="F24" s="163">
        <v>2944700</v>
      </c>
    </row>
    <row r="25" spans="1:6" ht="42" customHeight="1">
      <c r="A25" s="149"/>
      <c r="B25" s="166" t="s">
        <v>213</v>
      </c>
      <c r="C25" s="167">
        <f>C21</f>
        <v>2944700</v>
      </c>
      <c r="D25" s="167"/>
      <c r="E25" s="167">
        <f>E21</f>
        <v>2944700</v>
      </c>
      <c r="F25" s="167">
        <f>F21</f>
        <v>2944700</v>
      </c>
    </row>
    <row r="26" spans="1:6" ht="42" customHeight="1">
      <c r="A26" s="189">
        <v>40000000</v>
      </c>
      <c r="B26" s="185" t="s">
        <v>304</v>
      </c>
      <c r="C26" s="163">
        <f aca="true" t="shared" si="1" ref="C26:C31">D26+E26</f>
        <v>539000</v>
      </c>
      <c r="D26" s="163">
        <f>D27</f>
        <v>539000</v>
      </c>
      <c r="E26" s="163"/>
      <c r="F26" s="163"/>
    </row>
    <row r="27" spans="1:6" ht="42" customHeight="1">
      <c r="A27" s="164">
        <v>41000000</v>
      </c>
      <c r="B27" s="185" t="s">
        <v>305</v>
      </c>
      <c r="C27" s="163">
        <f t="shared" si="1"/>
        <v>539000</v>
      </c>
      <c r="D27" s="163">
        <f>D28</f>
        <v>539000</v>
      </c>
      <c r="E27" s="163"/>
      <c r="F27" s="163"/>
    </row>
    <row r="28" spans="1:6" ht="42" customHeight="1">
      <c r="A28" s="164">
        <v>41050000</v>
      </c>
      <c r="B28" s="228" t="s">
        <v>306</v>
      </c>
      <c r="C28" s="163">
        <f t="shared" si="1"/>
        <v>539000</v>
      </c>
      <c r="D28" s="163">
        <f>SUM(D29:D30)</f>
        <v>539000</v>
      </c>
      <c r="E28" s="163"/>
      <c r="F28" s="163"/>
    </row>
    <row r="29" spans="1:6" ht="88.5" customHeight="1">
      <c r="A29" s="164">
        <v>41051100</v>
      </c>
      <c r="B29" s="228" t="s">
        <v>308</v>
      </c>
      <c r="C29" s="163">
        <f t="shared" si="1"/>
        <v>500000</v>
      </c>
      <c r="D29" s="163">
        <v>500000</v>
      </c>
      <c r="E29" s="163"/>
      <c r="F29" s="163"/>
    </row>
    <row r="30" spans="1:6" ht="42" customHeight="1">
      <c r="A30" s="164">
        <v>41053900</v>
      </c>
      <c r="B30" s="228" t="s">
        <v>307</v>
      </c>
      <c r="C30" s="163">
        <f t="shared" si="1"/>
        <v>39000</v>
      </c>
      <c r="D30" s="163">
        <v>39000</v>
      </c>
      <c r="E30" s="163"/>
      <c r="F30" s="163"/>
    </row>
    <row r="31" spans="1:6" ht="18.75">
      <c r="A31" s="165" t="s">
        <v>124</v>
      </c>
      <c r="B31" s="166" t="s">
        <v>208</v>
      </c>
      <c r="C31" s="167">
        <f t="shared" si="1"/>
        <v>3483700</v>
      </c>
      <c r="D31" s="167">
        <f>D25+D26</f>
        <v>539000</v>
      </c>
      <c r="E31" s="167">
        <f>E25+E26</f>
        <v>2944700</v>
      </c>
      <c r="F31" s="167">
        <f>F25+F26</f>
        <v>2944700</v>
      </c>
    </row>
    <row r="35" spans="2:6" ht="18.75">
      <c r="B35" s="31"/>
      <c r="C35" s="31"/>
      <c r="D35" s="31"/>
      <c r="E35" s="31"/>
      <c r="F35" s="31"/>
    </row>
    <row r="36" spans="2:6" ht="15.75">
      <c r="B36" s="5"/>
      <c r="C36" s="5"/>
      <c r="D36" s="5"/>
      <c r="E36" s="5"/>
      <c r="F36" s="5"/>
    </row>
    <row r="37" spans="1:5" ht="18.75">
      <c r="A37" s="31"/>
      <c r="B37" s="31"/>
      <c r="C37" s="31"/>
      <c r="D37" s="153"/>
      <c r="E37" s="31"/>
    </row>
  </sheetData>
  <sheetProtection/>
  <mergeCells count="8">
    <mergeCell ref="A5:A10"/>
    <mergeCell ref="D9:F9"/>
    <mergeCell ref="B12:E12"/>
    <mergeCell ref="A18:A19"/>
    <mergeCell ref="B18:B19"/>
    <mergeCell ref="C18:C19"/>
    <mergeCell ref="D18:D19"/>
    <mergeCell ref="E18:F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3.375" style="0" customWidth="1"/>
    <col min="2" max="2" width="51.625" style="0" customWidth="1"/>
    <col min="3" max="3" width="12.125" style="0" bestFit="1" customWidth="1"/>
    <col min="4" max="4" width="17.125" style="0" customWidth="1"/>
    <col min="5" max="5" width="17.375" style="0" customWidth="1"/>
    <col min="6" max="6" width="17.75390625" style="0" customWidth="1"/>
  </cols>
  <sheetData>
    <row r="1" spans="5:8" ht="18.75">
      <c r="E1" s="31" t="s">
        <v>326</v>
      </c>
      <c r="F1" s="153"/>
      <c r="G1" s="31"/>
      <c r="H1" s="153"/>
    </row>
    <row r="2" spans="5:8" ht="18.75">
      <c r="E2" s="31" t="s">
        <v>281</v>
      </c>
      <c r="F2" s="153"/>
      <c r="G2" s="31"/>
      <c r="H2" s="153"/>
    </row>
    <row r="3" spans="5:8" ht="18.75">
      <c r="E3" s="31" t="s">
        <v>282</v>
      </c>
      <c r="F3" s="153"/>
      <c r="G3" s="31"/>
      <c r="H3" s="153"/>
    </row>
    <row r="4" spans="5:8" ht="18.75">
      <c r="E4" s="31"/>
      <c r="F4" s="153"/>
      <c r="G4" s="31"/>
      <c r="H4" s="153"/>
    </row>
    <row r="5" spans="5:8" ht="18.75">
      <c r="E5" s="31" t="s">
        <v>125</v>
      </c>
      <c r="F5" s="31"/>
      <c r="G5" s="31"/>
      <c r="H5" s="153"/>
    </row>
    <row r="6" spans="5:8" ht="18.75">
      <c r="E6" s="32" t="s">
        <v>327</v>
      </c>
      <c r="F6" s="32"/>
      <c r="G6" s="31"/>
      <c r="H6" s="153"/>
    </row>
    <row r="7" spans="5:8" ht="18.75">
      <c r="E7" s="32" t="s">
        <v>328</v>
      </c>
      <c r="F7" s="31"/>
      <c r="G7" s="31"/>
      <c r="H7" s="153"/>
    </row>
    <row r="8" spans="5:8" ht="18.75">
      <c r="E8" s="31" t="s">
        <v>329</v>
      </c>
      <c r="F8" s="31"/>
      <c r="G8" s="31"/>
      <c r="H8" s="153"/>
    </row>
    <row r="9" ht="14.25">
      <c r="F9" s="37"/>
    </row>
    <row r="11" spans="1:6" ht="45.75" customHeight="1">
      <c r="A11" s="253" t="s">
        <v>292</v>
      </c>
      <c r="B11" s="253"/>
      <c r="C11" s="253"/>
      <c r="D11" s="253"/>
      <c r="E11" s="253"/>
      <c r="F11" s="253"/>
    </row>
    <row r="12" spans="1:6" ht="15.75">
      <c r="A12" s="22"/>
      <c r="B12" s="22"/>
      <c r="C12" s="22"/>
      <c r="D12" s="22"/>
      <c r="E12" s="22"/>
      <c r="F12" s="22"/>
    </row>
    <row r="13" spans="1:6" ht="15.75">
      <c r="A13" s="38" t="s">
        <v>126</v>
      </c>
      <c r="B13" s="22"/>
      <c r="C13" s="22"/>
      <c r="D13" s="22"/>
      <c r="E13" s="22"/>
      <c r="F13" s="22"/>
    </row>
    <row r="14" ht="12.75">
      <c r="A14" s="39" t="s">
        <v>112</v>
      </c>
    </row>
    <row r="15" spans="1:6" ht="12.75">
      <c r="A15" s="34"/>
      <c r="F15" s="40" t="s">
        <v>0</v>
      </c>
    </row>
    <row r="16" ht="13.5" thickBot="1"/>
    <row r="17" spans="1:6" ht="26.25" customHeight="1" thickBot="1">
      <c r="A17" s="254" t="s">
        <v>122</v>
      </c>
      <c r="B17" s="254" t="s">
        <v>127</v>
      </c>
      <c r="C17" s="254" t="s">
        <v>123</v>
      </c>
      <c r="D17" s="254" t="s">
        <v>1</v>
      </c>
      <c r="E17" s="256" t="s">
        <v>2</v>
      </c>
      <c r="F17" s="257"/>
    </row>
    <row r="18" spans="1:6" ht="39" customHeight="1" thickBot="1">
      <c r="A18" s="255"/>
      <c r="B18" s="255"/>
      <c r="C18" s="255"/>
      <c r="D18" s="255"/>
      <c r="E18" s="41" t="s">
        <v>3</v>
      </c>
      <c r="F18" s="41" t="s">
        <v>4</v>
      </c>
    </row>
    <row r="19" spans="1:6" ht="16.5" thickBot="1">
      <c r="A19" s="41">
        <v>1</v>
      </c>
      <c r="B19" s="41">
        <v>2</v>
      </c>
      <c r="C19" s="41">
        <v>3</v>
      </c>
      <c r="D19" s="41">
        <v>4</v>
      </c>
      <c r="E19" s="41">
        <v>5</v>
      </c>
      <c r="F19" s="41">
        <v>6</v>
      </c>
    </row>
    <row r="20" spans="1:6" ht="16.5" customHeight="1">
      <c r="A20" s="246" t="s">
        <v>128</v>
      </c>
      <c r="B20" s="247"/>
      <c r="C20" s="248"/>
      <c r="D20" s="248"/>
      <c r="E20" s="248"/>
      <c r="F20" s="249"/>
    </row>
    <row r="21" spans="1:6" ht="15.75">
      <c r="A21" s="42">
        <v>200000</v>
      </c>
      <c r="B21" s="5" t="s">
        <v>129</v>
      </c>
      <c r="C21" s="136">
        <f>D21+E21</f>
        <v>9512569</v>
      </c>
      <c r="D21" s="83">
        <f>D22</f>
        <v>4738297</v>
      </c>
      <c r="E21" s="83">
        <f>E22</f>
        <v>4774272</v>
      </c>
      <c r="F21" s="83">
        <f>F22</f>
        <v>4774272</v>
      </c>
    </row>
    <row r="22" spans="1:6" ht="31.5">
      <c r="A22" s="43">
        <v>208000</v>
      </c>
      <c r="B22" s="44" t="s">
        <v>130</v>
      </c>
      <c r="C22" s="136">
        <f>D22+E22</f>
        <v>9512569</v>
      </c>
      <c r="D22" s="84">
        <f>D24+D23</f>
        <v>4738297</v>
      </c>
      <c r="E22" s="84">
        <f>E24+E23</f>
        <v>4774272</v>
      </c>
      <c r="F22" s="84">
        <f>F24+F23</f>
        <v>4774272</v>
      </c>
    </row>
    <row r="23" spans="1:6" ht="15.75">
      <c r="A23" s="43">
        <v>208100</v>
      </c>
      <c r="B23" s="44" t="s">
        <v>131</v>
      </c>
      <c r="C23" s="136">
        <f>D23+E23</f>
        <v>9512569</v>
      </c>
      <c r="D23" s="84">
        <f>1070186-591000+862644+6717416+174117+221542-49992+195000+190000+30000</f>
        <v>8819913</v>
      </c>
      <c r="E23" s="84">
        <f>F23</f>
        <v>692656</v>
      </c>
      <c r="F23" s="84">
        <v>692656</v>
      </c>
    </row>
    <row r="24" spans="1:6" ht="35.25" customHeight="1">
      <c r="A24" s="43">
        <v>208400</v>
      </c>
      <c r="B24" s="44" t="s">
        <v>132</v>
      </c>
      <c r="C24" s="136"/>
      <c r="D24" s="84">
        <f>-2081616-2000000</f>
        <v>-4081616</v>
      </c>
      <c r="E24" s="84">
        <f>F24</f>
        <v>4081616</v>
      </c>
      <c r="F24" s="84">
        <f>2081616+2000000</f>
        <v>4081616</v>
      </c>
    </row>
    <row r="25" spans="1:6" ht="16.5" customHeight="1">
      <c r="A25" s="45" t="s">
        <v>113</v>
      </c>
      <c r="B25" s="46" t="s">
        <v>133</v>
      </c>
      <c r="C25" s="137">
        <f>D25+E25</f>
        <v>9512569</v>
      </c>
      <c r="D25" s="85">
        <f>D21</f>
        <v>4738297</v>
      </c>
      <c r="E25" s="85">
        <f>E21</f>
        <v>4774272</v>
      </c>
      <c r="F25" s="85">
        <f>F21</f>
        <v>4774272</v>
      </c>
    </row>
    <row r="26" spans="1:6" ht="13.5">
      <c r="A26" s="250" t="s">
        <v>134</v>
      </c>
      <c r="B26" s="251"/>
      <c r="C26" s="251"/>
      <c r="D26" s="251"/>
      <c r="E26" s="251"/>
      <c r="F26" s="252"/>
    </row>
    <row r="27" spans="1:6" ht="15.75">
      <c r="A27" s="43">
        <v>600000</v>
      </c>
      <c r="B27" s="44" t="s">
        <v>135</v>
      </c>
      <c r="C27" s="136">
        <f>D27+E27</f>
        <v>9512569</v>
      </c>
      <c r="D27" s="83">
        <f>D28</f>
        <v>4738297</v>
      </c>
      <c r="E27" s="83">
        <f>E28</f>
        <v>4774272</v>
      </c>
      <c r="F27" s="83">
        <f>F28</f>
        <v>4774272</v>
      </c>
    </row>
    <row r="28" spans="1:6" ht="15.75">
      <c r="A28" s="43">
        <v>602000</v>
      </c>
      <c r="B28" s="44" t="s">
        <v>136</v>
      </c>
      <c r="C28" s="136">
        <f>D28+E28</f>
        <v>9512569</v>
      </c>
      <c r="D28" s="84">
        <f>D30+D29</f>
        <v>4738297</v>
      </c>
      <c r="E28" s="84">
        <f>E30+E29</f>
        <v>4774272</v>
      </c>
      <c r="F28" s="84">
        <f>F30+F29</f>
        <v>4774272</v>
      </c>
    </row>
    <row r="29" spans="1:6" ht="15.75">
      <c r="A29" s="43">
        <v>602100</v>
      </c>
      <c r="B29" s="44" t="s">
        <v>131</v>
      </c>
      <c r="C29" s="136">
        <f>D29+E29</f>
        <v>9512569</v>
      </c>
      <c r="D29" s="84">
        <f>1070186-591000+862644+6717416+174117+221542-49992+195000+190000+30000</f>
        <v>8819913</v>
      </c>
      <c r="E29" s="84">
        <f>F29</f>
        <v>692656</v>
      </c>
      <c r="F29" s="84">
        <v>692656</v>
      </c>
    </row>
    <row r="30" spans="1:6" ht="30" customHeight="1">
      <c r="A30" s="43">
        <v>602400</v>
      </c>
      <c r="B30" s="44" t="s">
        <v>132</v>
      </c>
      <c r="C30" s="136"/>
      <c r="D30" s="84">
        <f>-2081616-2000000</f>
        <v>-4081616</v>
      </c>
      <c r="E30" s="84">
        <f>F30</f>
        <v>4081616</v>
      </c>
      <c r="F30" s="84">
        <f>2081616+2000000</f>
        <v>4081616</v>
      </c>
    </row>
    <row r="31" spans="1:6" ht="15.75">
      <c r="A31" s="45" t="s">
        <v>113</v>
      </c>
      <c r="B31" s="46" t="s">
        <v>133</v>
      </c>
      <c r="C31" s="137">
        <f>D31+E31</f>
        <v>9512569</v>
      </c>
      <c r="D31" s="85">
        <f>D27</f>
        <v>4738297</v>
      </c>
      <c r="E31" s="85">
        <f>E27</f>
        <v>4774272</v>
      </c>
      <c r="F31" s="85">
        <f>F27</f>
        <v>4774272</v>
      </c>
    </row>
    <row r="35" spans="1:5" ht="18.75">
      <c r="A35" s="31"/>
      <c r="B35" s="31"/>
      <c r="C35" s="31"/>
      <c r="D35" s="31"/>
      <c r="E35" s="31"/>
    </row>
  </sheetData>
  <sheetProtection/>
  <mergeCells count="8">
    <mergeCell ref="A20:F20"/>
    <mergeCell ref="A26:F26"/>
    <mergeCell ref="A11:F11"/>
    <mergeCell ref="A17:A18"/>
    <mergeCell ref="B17:B18"/>
    <mergeCell ref="C17:C18"/>
    <mergeCell ref="D17:D18"/>
    <mergeCell ref="E17:F17"/>
  </mergeCells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4"/>
  <sheetViews>
    <sheetView showZeros="0" showOutlineSymbols="0" zoomScale="50" zoomScaleNormal="50" zoomScalePageLayoutView="0" workbookViewId="0" topLeftCell="C1">
      <selection activeCell="Y9" sqref="Y9"/>
    </sheetView>
  </sheetViews>
  <sheetFormatPr defaultColWidth="9.00390625" defaultRowHeight="12.75"/>
  <cols>
    <col min="1" max="1" width="26.375" style="1" customWidth="1"/>
    <col min="2" max="2" width="24.375" style="1" customWidth="1"/>
    <col min="3" max="3" width="28.875" style="1" customWidth="1"/>
    <col min="4" max="4" width="46.125" style="1" customWidth="1"/>
    <col min="5" max="5" width="21.125" style="1" hidden="1" customWidth="1"/>
    <col min="6" max="6" width="26.375" style="1" hidden="1" customWidth="1"/>
    <col min="7" max="7" width="0" style="1" hidden="1" customWidth="1"/>
    <col min="8" max="8" width="19.00390625" style="1" hidden="1" customWidth="1"/>
    <col min="9" max="9" width="23.00390625" style="1" hidden="1" customWidth="1"/>
    <col min="10" max="10" width="21.75390625" style="1" hidden="1" customWidth="1"/>
    <col min="11" max="11" width="20.625" style="1" hidden="1" customWidth="1"/>
    <col min="12" max="12" width="26.25390625" style="1" hidden="1" customWidth="1"/>
    <col min="13" max="13" width="26.125" style="1" hidden="1" customWidth="1"/>
    <col min="14" max="14" width="22.125" style="1" hidden="1" customWidth="1"/>
    <col min="15" max="15" width="35.00390625" style="1" hidden="1" customWidth="1"/>
    <col min="16" max="16" width="26.625" style="1" bestFit="1" customWidth="1"/>
    <col min="17" max="17" width="26.625" style="1" customWidth="1"/>
    <col min="18" max="18" width="25.75390625" style="1" customWidth="1"/>
    <col min="19" max="19" width="23.125" style="1" customWidth="1"/>
    <col min="20" max="20" width="22.25390625" style="1" customWidth="1"/>
    <col min="21" max="21" width="23.125" style="1" customWidth="1"/>
    <col min="22" max="22" width="23.00390625" style="1" customWidth="1"/>
    <col min="23" max="23" width="23.125" style="1" customWidth="1"/>
    <col min="24" max="24" width="21.00390625" style="1" customWidth="1"/>
    <col min="25" max="25" width="21.625" style="1" customWidth="1"/>
    <col min="26" max="26" width="24.125" style="1" customWidth="1"/>
    <col min="27" max="27" width="25.625" style="1" customWidth="1"/>
    <col min="28" max="16384" width="9.125" style="1" customWidth="1"/>
  </cols>
  <sheetData>
    <row r="1" spans="25:28" ht="30.75">
      <c r="Y1" s="116" t="s">
        <v>326</v>
      </c>
      <c r="Z1" s="225"/>
      <c r="AB1"/>
    </row>
    <row r="2" spans="25:28" ht="30.75">
      <c r="Y2" s="116" t="s">
        <v>281</v>
      </c>
      <c r="Z2" s="225"/>
      <c r="AB2"/>
    </row>
    <row r="3" spans="25:28" ht="30.75">
      <c r="Y3" s="116" t="s">
        <v>282</v>
      </c>
      <c r="Z3" s="225"/>
      <c r="AB3"/>
    </row>
    <row r="4" spans="25:28" ht="30.75">
      <c r="Y4" s="116"/>
      <c r="Z4" s="225"/>
      <c r="AB4"/>
    </row>
    <row r="5" spans="25:28" ht="30.75">
      <c r="Y5" s="116" t="s">
        <v>161</v>
      </c>
      <c r="Z5" s="116"/>
      <c r="AB5"/>
    </row>
    <row r="6" spans="25:28" ht="30.75">
      <c r="Y6" s="226" t="s">
        <v>327</v>
      </c>
      <c r="Z6" s="226"/>
      <c r="AB6"/>
    </row>
    <row r="7" spans="25:28" ht="30.75">
      <c r="Y7" s="226" t="s">
        <v>328</v>
      </c>
      <c r="Z7" s="116"/>
      <c r="AB7"/>
    </row>
    <row r="8" spans="25:28" ht="26.25" customHeight="1">
      <c r="Y8" s="116" t="s">
        <v>329</v>
      </c>
      <c r="Z8" s="116"/>
      <c r="AB8" s="31"/>
    </row>
    <row r="9" ht="39.75" customHeight="1"/>
    <row r="10" ht="50.25" customHeight="1"/>
    <row r="11" spans="2:26" ht="72" customHeight="1">
      <c r="B11" s="233" t="s">
        <v>291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</row>
    <row r="12" spans="1:16" ht="23.25">
      <c r="A12" s="114">
        <v>21528000000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27" ht="16.5" customHeight="1">
      <c r="A13" s="115" t="s">
        <v>112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Z13" s="3"/>
      <c r="AA13" s="3"/>
    </row>
    <row r="14" spans="1:27" ht="26.25" customHeight="1">
      <c r="A14" s="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81"/>
      <c r="Y14" s="3"/>
      <c r="Z14" s="3"/>
      <c r="AA14" s="23" t="s">
        <v>0</v>
      </c>
    </row>
    <row r="15" spans="1:27" ht="54" customHeight="1">
      <c r="A15" s="235" t="s">
        <v>12</v>
      </c>
      <c r="B15" s="235" t="s">
        <v>13</v>
      </c>
      <c r="C15" s="235" t="s">
        <v>5</v>
      </c>
      <c r="D15" s="235" t="s">
        <v>14</v>
      </c>
      <c r="E15" s="260"/>
      <c r="F15" s="260"/>
      <c r="G15" s="260"/>
      <c r="H15" s="260"/>
      <c r="I15" s="260"/>
      <c r="J15" s="260"/>
      <c r="K15" s="260"/>
      <c r="L15" s="260"/>
      <c r="M15" s="260"/>
      <c r="N15" s="261" t="s">
        <v>6</v>
      </c>
      <c r="O15" s="10"/>
      <c r="P15" s="258" t="s">
        <v>1</v>
      </c>
      <c r="Q15" s="263"/>
      <c r="R15" s="263"/>
      <c r="S15" s="263"/>
      <c r="T15" s="263"/>
      <c r="U15" s="238" t="s">
        <v>2</v>
      </c>
      <c r="V15" s="239"/>
      <c r="W15" s="239"/>
      <c r="X15" s="239"/>
      <c r="Y15" s="239"/>
      <c r="Z15" s="240"/>
      <c r="AA15" s="258" t="s">
        <v>6</v>
      </c>
    </row>
    <row r="16" spans="1:27" ht="12.75" customHeight="1">
      <c r="A16" s="236"/>
      <c r="B16" s="236"/>
      <c r="C16" s="236"/>
      <c r="D16" s="236"/>
      <c r="E16" s="260"/>
      <c r="F16" s="260"/>
      <c r="G16" s="260"/>
      <c r="H16" s="260"/>
      <c r="I16" s="260"/>
      <c r="J16" s="260"/>
      <c r="K16" s="260"/>
      <c r="L16" s="260"/>
      <c r="M16" s="260"/>
      <c r="N16" s="262"/>
      <c r="O16" s="17"/>
      <c r="P16" s="263"/>
      <c r="Q16" s="263"/>
      <c r="R16" s="263"/>
      <c r="S16" s="263"/>
      <c r="T16" s="263"/>
      <c r="U16" s="229"/>
      <c r="V16" s="230"/>
      <c r="W16" s="230"/>
      <c r="X16" s="230"/>
      <c r="Y16" s="230"/>
      <c r="Z16" s="231"/>
      <c r="AA16" s="259"/>
    </row>
    <row r="17" spans="1:27" ht="36" customHeight="1">
      <c r="A17" s="236"/>
      <c r="B17" s="236"/>
      <c r="C17" s="236"/>
      <c r="D17" s="236"/>
      <c r="E17" s="258" t="s">
        <v>8</v>
      </c>
      <c r="F17" s="259"/>
      <c r="G17" s="258" t="s">
        <v>9</v>
      </c>
      <c r="H17" s="258" t="s">
        <v>3</v>
      </c>
      <c r="I17" s="258" t="s">
        <v>4</v>
      </c>
      <c r="J17" s="258" t="s">
        <v>7</v>
      </c>
      <c r="K17" s="258" t="s">
        <v>8</v>
      </c>
      <c r="L17" s="259"/>
      <c r="M17" s="258" t="s">
        <v>9</v>
      </c>
      <c r="N17" s="262"/>
      <c r="O17" s="258" t="s">
        <v>3</v>
      </c>
      <c r="P17" s="258" t="s">
        <v>3</v>
      </c>
      <c r="Q17" s="258" t="s">
        <v>7</v>
      </c>
      <c r="R17" s="258" t="s">
        <v>8</v>
      </c>
      <c r="S17" s="259"/>
      <c r="T17" s="258" t="s">
        <v>9</v>
      </c>
      <c r="U17" s="258" t="s">
        <v>3</v>
      </c>
      <c r="V17" s="258" t="s">
        <v>4</v>
      </c>
      <c r="W17" s="258" t="s">
        <v>7</v>
      </c>
      <c r="X17" s="258" t="s">
        <v>8</v>
      </c>
      <c r="Y17" s="259"/>
      <c r="Z17" s="258" t="s">
        <v>9</v>
      </c>
      <c r="AA17" s="259"/>
    </row>
    <row r="18" spans="1:27" ht="220.5" customHeight="1">
      <c r="A18" s="237"/>
      <c r="B18" s="237"/>
      <c r="C18" s="237"/>
      <c r="D18" s="237"/>
      <c r="E18" s="30" t="s">
        <v>10</v>
      </c>
      <c r="F18" s="30" t="s">
        <v>11</v>
      </c>
      <c r="G18" s="259"/>
      <c r="H18" s="259"/>
      <c r="I18" s="259"/>
      <c r="J18" s="259"/>
      <c r="K18" s="30" t="s">
        <v>10</v>
      </c>
      <c r="L18" s="30" t="s">
        <v>11</v>
      </c>
      <c r="M18" s="259"/>
      <c r="N18" s="262"/>
      <c r="O18" s="258"/>
      <c r="P18" s="259"/>
      <c r="Q18" s="259"/>
      <c r="R18" s="30" t="s">
        <v>10</v>
      </c>
      <c r="S18" s="30" t="s">
        <v>11</v>
      </c>
      <c r="T18" s="259"/>
      <c r="U18" s="259"/>
      <c r="V18" s="259"/>
      <c r="W18" s="259"/>
      <c r="X18" s="30" t="s">
        <v>10</v>
      </c>
      <c r="Y18" s="30" t="s">
        <v>11</v>
      </c>
      <c r="Z18" s="259"/>
      <c r="AA18" s="259"/>
    </row>
    <row r="19" spans="1:27" s="5" customFormat="1" ht="23.25">
      <c r="A19" s="28">
        <v>1</v>
      </c>
      <c r="B19" s="28">
        <v>2</v>
      </c>
      <c r="C19" s="28">
        <v>3</v>
      </c>
      <c r="D19" s="28">
        <v>4</v>
      </c>
      <c r="E19" s="29">
        <v>10</v>
      </c>
      <c r="F19" s="29">
        <v>11</v>
      </c>
      <c r="G19" s="29"/>
      <c r="H19" s="29">
        <v>12</v>
      </c>
      <c r="I19" s="29">
        <v>13</v>
      </c>
      <c r="J19" s="29">
        <v>14</v>
      </c>
      <c r="K19" s="29">
        <v>15</v>
      </c>
      <c r="L19" s="29">
        <v>16</v>
      </c>
      <c r="M19" s="29"/>
      <c r="N19" s="29">
        <v>17</v>
      </c>
      <c r="O19" s="29"/>
      <c r="P19" s="29">
        <v>5</v>
      </c>
      <c r="Q19" s="29">
        <v>6</v>
      </c>
      <c r="R19" s="29">
        <v>7</v>
      </c>
      <c r="S19" s="29">
        <v>8</v>
      </c>
      <c r="T19" s="29">
        <v>9</v>
      </c>
      <c r="U19" s="29">
        <v>10</v>
      </c>
      <c r="V19" s="29">
        <v>11</v>
      </c>
      <c r="W19" s="29">
        <v>12</v>
      </c>
      <c r="X19" s="29">
        <v>13</v>
      </c>
      <c r="Y19" s="29">
        <v>14</v>
      </c>
      <c r="Z19" s="29">
        <v>15</v>
      </c>
      <c r="AA19" s="29">
        <v>16</v>
      </c>
    </row>
    <row r="20" spans="1:27" s="4" customFormat="1" ht="69.75" hidden="1">
      <c r="A20" s="7" t="s">
        <v>15</v>
      </c>
      <c r="B20" s="7"/>
      <c r="C20" s="7"/>
      <c r="D20" s="6" t="s">
        <v>16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s="4" customFormat="1" ht="101.25" customHeight="1">
      <c r="A21" s="11" t="s">
        <v>15</v>
      </c>
      <c r="B21" s="11"/>
      <c r="C21" s="11"/>
      <c r="D21" s="12" t="s">
        <v>16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92">
        <f>P22</f>
        <v>3350174</v>
      </c>
      <c r="Q21" s="92">
        <f aca="true" t="shared" si="0" ref="Q21:AA21">Q22</f>
        <v>3350174</v>
      </c>
      <c r="R21" s="92">
        <f t="shared" si="0"/>
        <v>0</v>
      </c>
      <c r="S21" s="92">
        <f t="shared" si="0"/>
        <v>0</v>
      </c>
      <c r="T21" s="92">
        <f t="shared" si="0"/>
        <v>0</v>
      </c>
      <c r="U21" s="92">
        <f t="shared" si="0"/>
        <v>11056497</v>
      </c>
      <c r="V21" s="92">
        <f t="shared" si="0"/>
        <v>11056497</v>
      </c>
      <c r="W21" s="92">
        <f t="shared" si="0"/>
        <v>0</v>
      </c>
      <c r="X21" s="92">
        <f t="shared" si="0"/>
        <v>0</v>
      </c>
      <c r="Y21" s="92">
        <f t="shared" si="0"/>
        <v>0</v>
      </c>
      <c r="Z21" s="92">
        <f t="shared" si="0"/>
        <v>11056497</v>
      </c>
      <c r="AA21" s="92">
        <f t="shared" si="0"/>
        <v>14406671</v>
      </c>
    </row>
    <row r="22" spans="1:27" s="4" customFormat="1" ht="97.5" customHeight="1">
      <c r="A22" s="11" t="s">
        <v>17</v>
      </c>
      <c r="B22" s="11"/>
      <c r="C22" s="11"/>
      <c r="D22" s="12" t="s">
        <v>16</v>
      </c>
      <c r="E22" s="90" t="e">
        <f>E23+E27+#REF!+#REF!+#REF!+#REF!+#REF!+#REF!+#REF!+#REF!+#REF!+#REF!+#REF!+#REF!+#REF!+#REF!+#REF!+#REF!+E35+#REF!+#REF!+#REF!+#REF!</f>
        <v>#REF!</v>
      </c>
      <c r="F22" s="90" t="e">
        <f>F23+F27+#REF!+#REF!+#REF!+#REF!+#REF!+#REF!+#REF!+#REF!+#REF!+#REF!+#REF!+#REF!+#REF!+#REF!+#REF!+#REF!+F35+#REF!+#REF!+#REF!+#REF!</f>
        <v>#REF!</v>
      </c>
      <c r="G22" s="90" t="e">
        <f>G23+G27+#REF!+#REF!+#REF!+#REF!+#REF!+#REF!+#REF!+#REF!+#REF!+#REF!+#REF!+#REF!+#REF!+#REF!+#REF!+#REF!+G35+#REF!+#REF!+#REF!+#REF!</f>
        <v>#REF!</v>
      </c>
      <c r="H22" s="90" t="e">
        <f>H23+H27+#REF!+#REF!+#REF!+#REF!+#REF!+#REF!+#REF!+#REF!+#REF!+#REF!+#REF!+#REF!+#REF!+#REF!+#REF!+#REF!+H35+#REF!+#REF!+#REF!+#REF!</f>
        <v>#REF!</v>
      </c>
      <c r="I22" s="90" t="e">
        <f>I23+I27+#REF!+#REF!+#REF!+#REF!+#REF!+#REF!+#REF!+#REF!+#REF!+#REF!+#REF!+#REF!+#REF!+#REF!+#REF!+#REF!+I35+#REF!+#REF!+#REF!+#REF!</f>
        <v>#REF!</v>
      </c>
      <c r="J22" s="90" t="e">
        <f>J23+J27+#REF!+#REF!+#REF!+#REF!+#REF!+#REF!+#REF!+#REF!+#REF!+#REF!+#REF!+#REF!+#REF!+#REF!+#REF!+#REF!+J35+#REF!+#REF!+#REF!+#REF!</f>
        <v>#REF!</v>
      </c>
      <c r="K22" s="90" t="e">
        <f>K23+K27+#REF!+#REF!+#REF!+#REF!+#REF!+#REF!+#REF!+#REF!+#REF!+#REF!+#REF!+#REF!+#REF!+#REF!+#REF!+#REF!+K35+#REF!+#REF!+#REF!+#REF!</f>
        <v>#REF!</v>
      </c>
      <c r="L22" s="90" t="e">
        <f>L23+L27+#REF!+#REF!+#REF!+#REF!+#REF!+#REF!+#REF!+#REF!+#REF!+#REF!+#REF!+#REF!+#REF!+#REF!+#REF!+#REF!+L35+#REF!+#REF!+#REF!+#REF!</f>
        <v>#REF!</v>
      </c>
      <c r="M22" s="90" t="e">
        <f>M23+M27+#REF!+#REF!+#REF!+#REF!+#REF!+#REF!+#REF!+#REF!+#REF!+#REF!+#REF!+#REF!+#REF!+#REF!+#REF!+#REF!+M35+#REF!+#REF!+#REF!+#REF!</f>
        <v>#REF!</v>
      </c>
      <c r="N22" s="90" t="e">
        <f>N23+N27+#REF!+#REF!+#REF!+#REF!+#REF!+#REF!+#REF!+#REF!+#REF!+#REF!+#REF!+#REF!+#REF!+#REF!+#REF!+#REF!+N35+#REF!+#REF!+#REF!+#REF!</f>
        <v>#REF!</v>
      </c>
      <c r="O22" s="90" t="e">
        <f>O23+O27+#REF!+#REF!+#REF!+#REF!+#REF!+#REF!+#REF!+#REF!+#REF!+#REF!+#REF!+#REF!+#REF!+#REF!+#REF!+#REF!+O35+#REF!+#REF!+#REF!+#REF!</f>
        <v>#REF!</v>
      </c>
      <c r="P22" s="91">
        <f>Q22+T22</f>
        <v>3350174</v>
      </c>
      <c r="Q22" s="91">
        <f>Q23+Q27+Q31+Q32+Q33+Q34+Q35+Q36+Q37</f>
        <v>3350174</v>
      </c>
      <c r="R22" s="91">
        <f aca="true" t="shared" si="1" ref="R22:Z22">R23+R27+R31+R32+R33+R34+R35+R36+R37</f>
        <v>0</v>
      </c>
      <c r="S22" s="91">
        <f t="shared" si="1"/>
        <v>0</v>
      </c>
      <c r="T22" s="91">
        <f t="shared" si="1"/>
        <v>0</v>
      </c>
      <c r="U22" s="91">
        <f t="shared" si="1"/>
        <v>11056497</v>
      </c>
      <c r="V22" s="91">
        <f t="shared" si="1"/>
        <v>11056497</v>
      </c>
      <c r="W22" s="91">
        <f t="shared" si="1"/>
        <v>0</v>
      </c>
      <c r="X22" s="91">
        <f t="shared" si="1"/>
        <v>0</v>
      </c>
      <c r="Y22" s="91">
        <f t="shared" si="1"/>
        <v>0</v>
      </c>
      <c r="Z22" s="91">
        <f t="shared" si="1"/>
        <v>11056497</v>
      </c>
      <c r="AA22" s="94">
        <f>P22+U22</f>
        <v>14406671</v>
      </c>
    </row>
    <row r="23" spans="1:27" ht="321.75">
      <c r="A23" s="13" t="s">
        <v>18</v>
      </c>
      <c r="B23" s="13" t="s">
        <v>19</v>
      </c>
      <c r="C23" s="13" t="s">
        <v>20</v>
      </c>
      <c r="D23" s="16" t="s">
        <v>21</v>
      </c>
      <c r="E23" s="93">
        <f aca="true" t="shared" si="2" ref="E23:O23">E25+E26</f>
        <v>0</v>
      </c>
      <c r="F23" s="93">
        <f t="shared" si="2"/>
        <v>0</v>
      </c>
      <c r="G23" s="93">
        <f t="shared" si="2"/>
        <v>0</v>
      </c>
      <c r="H23" s="93">
        <f t="shared" si="2"/>
        <v>0</v>
      </c>
      <c r="I23" s="93">
        <f t="shared" si="2"/>
        <v>0</v>
      </c>
      <c r="J23" s="93">
        <f t="shared" si="2"/>
        <v>0</v>
      </c>
      <c r="K23" s="93">
        <f t="shared" si="2"/>
        <v>0</v>
      </c>
      <c r="L23" s="93">
        <f t="shared" si="2"/>
        <v>0</v>
      </c>
      <c r="M23" s="93">
        <f t="shared" si="2"/>
        <v>0</v>
      </c>
      <c r="N23" s="93">
        <f t="shared" si="2"/>
        <v>0</v>
      </c>
      <c r="O23" s="93">
        <f t="shared" si="2"/>
        <v>0</v>
      </c>
      <c r="P23" s="93">
        <f>Q23+T23</f>
        <v>450000</v>
      </c>
      <c r="Q23" s="93">
        <f>Q25+Q26</f>
        <v>450000</v>
      </c>
      <c r="R23" s="93">
        <f>R25+R26</f>
        <v>0</v>
      </c>
      <c r="S23" s="93">
        <f>S25+S26</f>
        <v>0</v>
      </c>
      <c r="T23" s="93">
        <f aca="true" t="shared" si="3" ref="T23:Y23">T25+T26</f>
        <v>0</v>
      </c>
      <c r="U23" s="93">
        <f t="shared" si="3"/>
        <v>0</v>
      </c>
      <c r="V23" s="93">
        <f t="shared" si="3"/>
        <v>0</v>
      </c>
      <c r="W23" s="93">
        <f t="shared" si="3"/>
        <v>0</v>
      </c>
      <c r="X23" s="93">
        <f t="shared" si="3"/>
        <v>0</v>
      </c>
      <c r="Y23" s="93">
        <f t="shared" si="3"/>
        <v>0</v>
      </c>
      <c r="Z23" s="19">
        <f>SUM(Z25:Z25)</f>
        <v>0</v>
      </c>
      <c r="AA23" s="94">
        <f>P23+U23</f>
        <v>450000</v>
      </c>
    </row>
    <row r="24" spans="1:27" ht="29.25" hidden="1">
      <c r="A24" s="13"/>
      <c r="B24" s="13"/>
      <c r="C24" s="13"/>
      <c r="D24" s="16" t="s">
        <v>22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3">
        <f aca="true" t="shared" si="4" ref="P24:P33">Q24+T24</f>
        <v>0</v>
      </c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4">
        <f aca="true" t="shared" si="5" ref="AA24:AA48">P24+U24</f>
        <v>0</v>
      </c>
    </row>
    <row r="25" spans="1:27" ht="117" hidden="1">
      <c r="A25" s="13"/>
      <c r="B25" s="13"/>
      <c r="C25" s="13"/>
      <c r="D25" s="14" t="s">
        <v>23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93">
        <f t="shared" si="4"/>
        <v>450000</v>
      </c>
      <c r="Q25" s="93">
        <v>450000</v>
      </c>
      <c r="R25" s="93">
        <f>R27+R28</f>
        <v>0</v>
      </c>
      <c r="S25" s="93"/>
      <c r="T25" s="19"/>
      <c r="U25" s="19">
        <f>W25+Z25</f>
        <v>0</v>
      </c>
      <c r="V25" s="19"/>
      <c r="W25" s="19"/>
      <c r="X25" s="19"/>
      <c r="Y25" s="19"/>
      <c r="Z25" s="19">
        <f>V25</f>
        <v>0</v>
      </c>
      <c r="AA25" s="94">
        <f t="shared" si="5"/>
        <v>450000</v>
      </c>
    </row>
    <row r="26" spans="1:27" ht="117" hidden="1">
      <c r="A26" s="13"/>
      <c r="B26" s="13"/>
      <c r="C26" s="13"/>
      <c r="D26" s="14" t="s">
        <v>51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93">
        <f t="shared" si="4"/>
        <v>0</v>
      </c>
      <c r="Q26" s="19"/>
      <c r="R26" s="19"/>
      <c r="S26" s="19"/>
      <c r="T26" s="19"/>
      <c r="U26" s="19">
        <f>W26+Z26</f>
        <v>0</v>
      </c>
      <c r="V26" s="19"/>
      <c r="W26" s="19"/>
      <c r="X26" s="19"/>
      <c r="Y26" s="19"/>
      <c r="Z26" s="19"/>
      <c r="AA26" s="94">
        <f t="shared" si="5"/>
        <v>0</v>
      </c>
    </row>
    <row r="27" spans="1:27" ht="87.75">
      <c r="A27" s="13" t="s">
        <v>24</v>
      </c>
      <c r="B27" s="13" t="s">
        <v>25</v>
      </c>
      <c r="C27" s="13" t="s">
        <v>26</v>
      </c>
      <c r="D27" s="14" t="s">
        <v>27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93">
        <f t="shared" si="4"/>
        <v>1518296</v>
      </c>
      <c r="Q27" s="19">
        <f>Q29+Q30</f>
        <v>1518296</v>
      </c>
      <c r="R27" s="19">
        <f aca="true" t="shared" si="6" ref="R27:Z27">R29+R30</f>
        <v>0</v>
      </c>
      <c r="S27" s="19">
        <f t="shared" si="6"/>
        <v>0</v>
      </c>
      <c r="T27" s="19">
        <f t="shared" si="6"/>
        <v>0</v>
      </c>
      <c r="U27" s="19">
        <f t="shared" si="6"/>
        <v>2007378</v>
      </c>
      <c r="V27" s="19">
        <f t="shared" si="6"/>
        <v>2007378</v>
      </c>
      <c r="W27" s="19">
        <f t="shared" si="6"/>
        <v>0</v>
      </c>
      <c r="X27" s="19">
        <f t="shared" si="6"/>
        <v>0</v>
      </c>
      <c r="Y27" s="19">
        <f t="shared" si="6"/>
        <v>0</v>
      </c>
      <c r="Z27" s="19">
        <f t="shared" si="6"/>
        <v>2007378</v>
      </c>
      <c r="AA27" s="94">
        <f t="shared" si="5"/>
        <v>3525674</v>
      </c>
    </row>
    <row r="28" spans="1:27" ht="29.25" hidden="1">
      <c r="A28" s="13"/>
      <c r="B28" s="13"/>
      <c r="C28" s="13"/>
      <c r="D28" s="14" t="s">
        <v>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93">
        <f t="shared" si="4"/>
        <v>0</v>
      </c>
      <c r="Q28" s="19"/>
      <c r="R28" s="19"/>
      <c r="S28" s="19"/>
      <c r="T28" s="19"/>
      <c r="U28" s="19"/>
      <c r="V28" s="19"/>
      <c r="W28" s="19"/>
      <c r="X28" s="19"/>
      <c r="Y28" s="19"/>
      <c r="Z28" s="19">
        <f aca="true" t="shared" si="7" ref="Z28:Z37">V28</f>
        <v>0</v>
      </c>
      <c r="AA28" s="94">
        <f t="shared" si="5"/>
        <v>0</v>
      </c>
    </row>
    <row r="29" spans="1:27" ht="204.75" hidden="1">
      <c r="A29" s="13"/>
      <c r="B29" s="13"/>
      <c r="C29" s="13"/>
      <c r="D29" s="96" t="s">
        <v>28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93">
        <f t="shared" si="4"/>
        <v>0</v>
      </c>
      <c r="Q29" s="19"/>
      <c r="R29" s="19"/>
      <c r="S29" s="19"/>
      <c r="T29" s="19"/>
      <c r="U29" s="19"/>
      <c r="V29" s="19"/>
      <c r="W29" s="19"/>
      <c r="X29" s="19"/>
      <c r="Y29" s="19"/>
      <c r="Z29" s="19">
        <f t="shared" si="7"/>
        <v>0</v>
      </c>
      <c r="AA29" s="94">
        <f t="shared" si="5"/>
        <v>0</v>
      </c>
    </row>
    <row r="30" spans="1:27" ht="58.5" hidden="1">
      <c r="A30" s="13"/>
      <c r="B30" s="13"/>
      <c r="C30" s="13"/>
      <c r="D30" s="14" t="s">
        <v>29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93">
        <f t="shared" si="4"/>
        <v>1518296</v>
      </c>
      <c r="Q30" s="19">
        <f>217619+261882+250500+241279+372899+174117</f>
        <v>1518296</v>
      </c>
      <c r="R30" s="19"/>
      <c r="S30" s="19"/>
      <c r="T30" s="19"/>
      <c r="U30" s="19">
        <f>W30+Z30</f>
        <v>2007378</v>
      </c>
      <c r="V30" s="19">
        <f>1482378+525000</f>
        <v>2007378</v>
      </c>
      <c r="W30" s="19"/>
      <c r="X30" s="19"/>
      <c r="Y30" s="19"/>
      <c r="Z30" s="19">
        <f t="shared" si="7"/>
        <v>2007378</v>
      </c>
      <c r="AA30" s="94">
        <f t="shared" si="5"/>
        <v>3525674</v>
      </c>
    </row>
    <row r="31" spans="1:27" ht="87.75">
      <c r="A31" s="13" t="s">
        <v>221</v>
      </c>
      <c r="B31" s="13" t="s">
        <v>36</v>
      </c>
      <c r="C31" s="13" t="s">
        <v>33</v>
      </c>
      <c r="D31" s="14" t="s">
        <v>37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93">
        <f t="shared" si="4"/>
        <v>300000</v>
      </c>
      <c r="Q31" s="19">
        <f>300000</f>
        <v>300000</v>
      </c>
      <c r="R31" s="19"/>
      <c r="S31" s="19"/>
      <c r="T31" s="19"/>
      <c r="U31" s="19"/>
      <c r="V31" s="19"/>
      <c r="W31" s="19"/>
      <c r="X31" s="19"/>
      <c r="Y31" s="19"/>
      <c r="Z31" s="19"/>
      <c r="AA31" s="94">
        <f t="shared" si="5"/>
        <v>300000</v>
      </c>
    </row>
    <row r="32" spans="1:27" ht="124.5" customHeight="1">
      <c r="A32" s="13" t="s">
        <v>252</v>
      </c>
      <c r="B32" s="13" t="s">
        <v>253</v>
      </c>
      <c r="C32" s="13" t="s">
        <v>38</v>
      </c>
      <c r="D32" s="14" t="s">
        <v>254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93"/>
      <c r="Q32" s="19"/>
      <c r="R32" s="19"/>
      <c r="S32" s="19"/>
      <c r="T32" s="19"/>
      <c r="U32" s="19">
        <f>V32</f>
        <v>10000000</v>
      </c>
      <c r="V32" s="19">
        <f>4500000+5500000</f>
        <v>10000000</v>
      </c>
      <c r="W32" s="19"/>
      <c r="X32" s="19"/>
      <c r="Y32" s="19"/>
      <c r="Z32" s="19">
        <f>V32</f>
        <v>10000000</v>
      </c>
      <c r="AA32" s="94">
        <f t="shared" si="5"/>
        <v>10000000</v>
      </c>
    </row>
    <row r="33" spans="1:27" ht="204.75">
      <c r="A33" s="13" t="s">
        <v>201</v>
      </c>
      <c r="B33" s="13" t="s">
        <v>202</v>
      </c>
      <c r="C33" s="13" t="s">
        <v>203</v>
      </c>
      <c r="D33" s="14" t="s">
        <v>204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93">
        <f t="shared" si="4"/>
        <v>0</v>
      </c>
      <c r="Q33" s="19"/>
      <c r="R33" s="19"/>
      <c r="S33" s="19"/>
      <c r="T33" s="19"/>
      <c r="U33" s="19">
        <f>W33+Z33</f>
        <v>12839</v>
      </c>
      <c r="V33" s="19">
        <v>12839</v>
      </c>
      <c r="W33" s="19"/>
      <c r="X33" s="19"/>
      <c r="Y33" s="19"/>
      <c r="Z33" s="19">
        <f t="shared" si="7"/>
        <v>12839</v>
      </c>
      <c r="AA33" s="94">
        <f t="shared" si="5"/>
        <v>12839</v>
      </c>
    </row>
    <row r="34" spans="1:27" ht="105.75" customHeight="1">
      <c r="A34" s="13" t="s">
        <v>47</v>
      </c>
      <c r="B34" s="13" t="s">
        <v>48</v>
      </c>
      <c r="C34" s="13" t="s">
        <v>39</v>
      </c>
      <c r="D34" s="170" t="s">
        <v>49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93"/>
      <c r="Q34" s="19"/>
      <c r="R34" s="19"/>
      <c r="S34" s="19"/>
      <c r="T34" s="19"/>
      <c r="U34" s="19">
        <f>W34+Z34</f>
        <v>-1150000</v>
      </c>
      <c r="V34" s="19">
        <f>-1300000+150000</f>
        <v>-1150000</v>
      </c>
      <c r="W34" s="19"/>
      <c r="X34" s="19"/>
      <c r="Y34" s="19"/>
      <c r="Z34" s="19">
        <f t="shared" si="7"/>
        <v>-1150000</v>
      </c>
      <c r="AA34" s="94">
        <f t="shared" si="5"/>
        <v>-1150000</v>
      </c>
    </row>
    <row r="35" spans="1:28" ht="87.75">
      <c r="A35" s="13" t="s">
        <v>40</v>
      </c>
      <c r="B35" s="13" t="s">
        <v>41</v>
      </c>
      <c r="C35" s="13" t="s">
        <v>39</v>
      </c>
      <c r="D35" s="14" t="s">
        <v>67</v>
      </c>
      <c r="E35" s="19" t="e">
        <f>SUM(#REF!)</f>
        <v>#REF!</v>
      </c>
      <c r="F35" s="19" t="e">
        <f>SUM(#REF!)</f>
        <v>#REF!</v>
      </c>
      <c r="G35" s="19" t="e">
        <f>SUM(#REF!)</f>
        <v>#REF!</v>
      </c>
      <c r="H35" s="19" t="e">
        <f>SUM(#REF!)</f>
        <v>#REF!</v>
      </c>
      <c r="I35" s="19" t="e">
        <f>SUM(#REF!)</f>
        <v>#REF!</v>
      </c>
      <c r="J35" s="19" t="e">
        <f>SUM(#REF!)</f>
        <v>#REF!</v>
      </c>
      <c r="K35" s="19" t="e">
        <f>SUM(#REF!)</f>
        <v>#REF!</v>
      </c>
      <c r="L35" s="19" t="e">
        <f>SUM(#REF!)</f>
        <v>#REF!</v>
      </c>
      <c r="M35" s="19" t="e">
        <f>SUM(#REF!)</f>
        <v>#REF!</v>
      </c>
      <c r="N35" s="19" t="e">
        <f>SUM(#REF!)</f>
        <v>#REF!</v>
      </c>
      <c r="O35" s="19" t="e">
        <f>SUM(#REF!)</f>
        <v>#REF!</v>
      </c>
      <c r="P35" s="93">
        <f>Q35+T35</f>
        <v>521073</v>
      </c>
      <c r="Q35" s="19">
        <f>148500+60000+42558+45015+30000+195000</f>
        <v>521073</v>
      </c>
      <c r="R35" s="19"/>
      <c r="S35" s="19"/>
      <c r="T35" s="19"/>
      <c r="U35" s="19">
        <f>W35+Z35</f>
        <v>0</v>
      </c>
      <c r="V35" s="19"/>
      <c r="W35" s="19"/>
      <c r="X35" s="19"/>
      <c r="Y35" s="19"/>
      <c r="Z35" s="19">
        <f t="shared" si="7"/>
        <v>0</v>
      </c>
      <c r="AA35" s="94">
        <f t="shared" si="5"/>
        <v>521073</v>
      </c>
      <c r="AB35" s="144"/>
    </row>
    <row r="36" spans="1:28" ht="110.25" customHeight="1">
      <c r="A36" s="13" t="s">
        <v>217</v>
      </c>
      <c r="B36" s="13" t="s">
        <v>218</v>
      </c>
      <c r="C36" s="13" t="s">
        <v>219</v>
      </c>
      <c r="D36" s="14" t="s">
        <v>220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93">
        <f>Q36+T36</f>
        <v>145300</v>
      </c>
      <c r="Q36" s="19">
        <f>145300</f>
        <v>145300</v>
      </c>
      <c r="R36" s="19"/>
      <c r="S36" s="19"/>
      <c r="T36" s="19"/>
      <c r="U36" s="19"/>
      <c r="V36" s="19"/>
      <c r="W36" s="19"/>
      <c r="X36" s="19"/>
      <c r="Y36" s="19"/>
      <c r="Z36" s="19"/>
      <c r="AA36" s="94">
        <f t="shared" si="5"/>
        <v>145300</v>
      </c>
      <c r="AB36" s="144"/>
    </row>
    <row r="37" spans="1:28" ht="96.75" customHeight="1">
      <c r="A37" s="13" t="s">
        <v>191</v>
      </c>
      <c r="B37" s="13" t="s">
        <v>192</v>
      </c>
      <c r="C37" s="13" t="s">
        <v>193</v>
      </c>
      <c r="D37" s="97" t="s">
        <v>194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93">
        <f>Q37</f>
        <v>415505</v>
      </c>
      <c r="Q37" s="19">
        <f>415505</f>
        <v>415505</v>
      </c>
      <c r="R37" s="19"/>
      <c r="S37" s="19"/>
      <c r="T37" s="19"/>
      <c r="U37" s="19">
        <f>W37+Z37</f>
        <v>186280</v>
      </c>
      <c r="V37" s="19">
        <v>186280</v>
      </c>
      <c r="W37" s="19"/>
      <c r="X37" s="19"/>
      <c r="Y37" s="19"/>
      <c r="Z37" s="19">
        <f t="shared" si="7"/>
        <v>186280</v>
      </c>
      <c r="AA37" s="94">
        <f t="shared" si="5"/>
        <v>601785</v>
      </c>
      <c r="AB37" s="144"/>
    </row>
    <row r="38" spans="1:28" ht="98.25" customHeight="1">
      <c r="A38" s="11" t="s">
        <v>114</v>
      </c>
      <c r="B38" s="11"/>
      <c r="C38" s="11"/>
      <c r="D38" s="12" t="s">
        <v>54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98">
        <f>P39</f>
        <v>500000</v>
      </c>
      <c r="Q38" s="98">
        <f aca="true" t="shared" si="8" ref="Q38:AA38">Q39</f>
        <v>500000</v>
      </c>
      <c r="R38" s="98">
        <f t="shared" si="8"/>
        <v>0</v>
      </c>
      <c r="S38" s="98">
        <f t="shared" si="8"/>
        <v>0</v>
      </c>
      <c r="T38" s="98">
        <f t="shared" si="8"/>
        <v>0</v>
      </c>
      <c r="U38" s="98">
        <f t="shared" si="8"/>
        <v>47475</v>
      </c>
      <c r="V38" s="98">
        <f t="shared" si="8"/>
        <v>47475</v>
      </c>
      <c r="W38" s="98">
        <f t="shared" si="8"/>
        <v>0</v>
      </c>
      <c r="X38" s="98">
        <f t="shared" si="8"/>
        <v>0</v>
      </c>
      <c r="Y38" s="98">
        <f t="shared" si="8"/>
        <v>0</v>
      </c>
      <c r="Z38" s="98">
        <f t="shared" si="8"/>
        <v>47475</v>
      </c>
      <c r="AA38" s="98">
        <f t="shared" si="8"/>
        <v>547475</v>
      </c>
      <c r="AB38" s="144"/>
    </row>
    <row r="39" spans="1:28" ht="93.75" customHeight="1">
      <c r="A39" s="11" t="s">
        <v>53</v>
      </c>
      <c r="B39" s="11"/>
      <c r="C39" s="11"/>
      <c r="D39" s="12" t="s">
        <v>54</v>
      </c>
      <c r="E39" s="94" t="e">
        <f>#REF!+E40+#REF!+#REF!+#REF!+#REF!+#REF!+#REF!+#REF!</f>
        <v>#REF!</v>
      </c>
      <c r="F39" s="94" t="e">
        <f>#REF!+F40+#REF!+#REF!+#REF!+#REF!+#REF!+#REF!+#REF!</f>
        <v>#REF!</v>
      </c>
      <c r="G39" s="94" t="e">
        <f>#REF!+G40+#REF!+#REF!+#REF!+#REF!+#REF!+#REF!+#REF!</f>
        <v>#REF!</v>
      </c>
      <c r="H39" s="94" t="e">
        <f>#REF!+H40+#REF!+#REF!+#REF!+#REF!+#REF!+#REF!+#REF!</f>
        <v>#REF!</v>
      </c>
      <c r="I39" s="94" t="e">
        <f>#REF!+I40+#REF!+#REF!+#REF!+#REF!+#REF!+#REF!+#REF!</f>
        <v>#REF!</v>
      </c>
      <c r="J39" s="94" t="e">
        <f>#REF!+J40+#REF!+#REF!+#REF!+#REF!+#REF!+#REF!+#REF!</f>
        <v>#REF!</v>
      </c>
      <c r="K39" s="94" t="e">
        <f>#REF!+K40+#REF!+#REF!+#REF!+#REF!+#REF!+#REF!+#REF!</f>
        <v>#REF!</v>
      </c>
      <c r="L39" s="94" t="e">
        <f>#REF!+L40+#REF!+#REF!+#REF!+#REF!+#REF!+#REF!+#REF!</f>
        <v>#REF!</v>
      </c>
      <c r="M39" s="94" t="e">
        <f>#REF!+M40+#REF!+#REF!+#REF!+#REF!+#REF!+#REF!+#REF!</f>
        <v>#REF!</v>
      </c>
      <c r="N39" s="94" t="e">
        <f>#REF!+N40+#REF!+#REF!+#REF!+#REF!+#REF!+#REF!+#REF!</f>
        <v>#REF!</v>
      </c>
      <c r="O39" s="94" t="e">
        <f>#REF!+O40+#REF!+#REF!+#REF!+#REF!+#REF!+#REF!+#REF!</f>
        <v>#REF!</v>
      </c>
      <c r="P39" s="94">
        <f>Q39+T39</f>
        <v>500000</v>
      </c>
      <c r="Q39" s="94">
        <f>Q40+Q41+Q44</f>
        <v>500000</v>
      </c>
      <c r="R39" s="94">
        <f aca="true" t="shared" si="9" ref="R39:Z39">R40+R41+R44</f>
        <v>0</v>
      </c>
      <c r="S39" s="94">
        <f t="shared" si="9"/>
        <v>0</v>
      </c>
      <c r="T39" s="94">
        <f t="shared" si="9"/>
        <v>0</v>
      </c>
      <c r="U39" s="94">
        <f t="shared" si="9"/>
        <v>47475</v>
      </c>
      <c r="V39" s="94">
        <f t="shared" si="9"/>
        <v>47475</v>
      </c>
      <c r="W39" s="94">
        <f t="shared" si="9"/>
        <v>0</v>
      </c>
      <c r="X39" s="94">
        <f t="shared" si="9"/>
        <v>0</v>
      </c>
      <c r="Y39" s="94">
        <f t="shared" si="9"/>
        <v>0</v>
      </c>
      <c r="Z39" s="94">
        <f t="shared" si="9"/>
        <v>47475</v>
      </c>
      <c r="AA39" s="94">
        <f t="shared" si="5"/>
        <v>547475</v>
      </c>
      <c r="AB39" s="144"/>
    </row>
    <row r="40" spans="1:28" ht="96" customHeight="1">
      <c r="A40" s="13" t="s">
        <v>56</v>
      </c>
      <c r="B40" s="13" t="s">
        <v>57</v>
      </c>
      <c r="C40" s="13" t="s">
        <v>58</v>
      </c>
      <c r="D40" s="14" t="s">
        <v>59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>Q40+T40</f>
        <v>0</v>
      </c>
      <c r="Q40" s="19"/>
      <c r="R40" s="19"/>
      <c r="S40" s="19"/>
      <c r="T40" s="19"/>
      <c r="U40" s="19">
        <f>W40+Z40</f>
        <v>47475</v>
      </c>
      <c r="V40" s="19">
        <v>47475</v>
      </c>
      <c r="W40" s="19"/>
      <c r="X40" s="19"/>
      <c r="Y40" s="19"/>
      <c r="Z40" s="19">
        <f>V40</f>
        <v>47475</v>
      </c>
      <c r="AA40" s="94">
        <f t="shared" si="5"/>
        <v>47475</v>
      </c>
      <c r="AB40" s="144"/>
    </row>
    <row r="41" spans="1:27" s="131" customFormat="1" ht="135" customHeight="1">
      <c r="A41" s="13" t="s">
        <v>163</v>
      </c>
      <c r="B41" s="13" t="s">
        <v>164</v>
      </c>
      <c r="C41" s="13" t="s">
        <v>60</v>
      </c>
      <c r="D41" s="14" t="s">
        <v>165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29">
        <f>Q41</f>
        <v>-1070186</v>
      </c>
      <c r="Q41" s="129">
        <f>Q42+Q43</f>
        <v>-1070186</v>
      </c>
      <c r="R41" s="129">
        <f aca="true" t="shared" si="10" ref="R41:Z41">R42+R43</f>
        <v>0</v>
      </c>
      <c r="S41" s="129">
        <f t="shared" si="10"/>
        <v>0</v>
      </c>
      <c r="T41" s="129">
        <f t="shared" si="10"/>
        <v>0</v>
      </c>
      <c r="U41" s="129">
        <f t="shared" si="10"/>
        <v>0</v>
      </c>
      <c r="V41" s="129">
        <f t="shared" si="10"/>
        <v>0</v>
      </c>
      <c r="W41" s="129">
        <f t="shared" si="10"/>
        <v>0</v>
      </c>
      <c r="X41" s="129">
        <f t="shared" si="10"/>
        <v>0</v>
      </c>
      <c r="Y41" s="129">
        <f t="shared" si="10"/>
        <v>0</v>
      </c>
      <c r="Z41" s="129">
        <f t="shared" si="10"/>
        <v>0</v>
      </c>
      <c r="AA41" s="130">
        <f>AA42+AA43</f>
        <v>-1070186</v>
      </c>
    </row>
    <row r="42" spans="1:28" ht="135" customHeight="1" hidden="1">
      <c r="A42" s="13"/>
      <c r="B42" s="13"/>
      <c r="C42" s="13"/>
      <c r="D42" s="14" t="s">
        <v>29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>Q42+T42</f>
        <v>-479186</v>
      </c>
      <c r="Q42" s="19">
        <f>-479186</f>
        <v>-479186</v>
      </c>
      <c r="R42" s="19"/>
      <c r="S42" s="19"/>
      <c r="T42" s="19"/>
      <c r="U42" s="19"/>
      <c r="V42" s="19"/>
      <c r="W42" s="19"/>
      <c r="X42" s="19"/>
      <c r="Y42" s="19"/>
      <c r="Z42" s="101"/>
      <c r="AA42" s="94">
        <f>P42+U42</f>
        <v>-479186</v>
      </c>
      <c r="AB42" s="144"/>
    </row>
    <row r="43" spans="1:28" ht="135" customHeight="1" hidden="1">
      <c r="A43" s="13"/>
      <c r="B43" s="13"/>
      <c r="C43" s="13"/>
      <c r="D43" s="14" t="s">
        <v>168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>Q43</f>
        <v>-591000</v>
      </c>
      <c r="Q43" s="19">
        <v>-591000</v>
      </c>
      <c r="R43" s="19"/>
      <c r="S43" s="19"/>
      <c r="T43" s="19"/>
      <c r="U43" s="19"/>
      <c r="V43" s="19"/>
      <c r="W43" s="19"/>
      <c r="X43" s="19"/>
      <c r="Y43" s="19"/>
      <c r="Z43" s="101"/>
      <c r="AA43" s="94">
        <f>P43+U43</f>
        <v>-591000</v>
      </c>
      <c r="AB43" s="144"/>
    </row>
    <row r="44" spans="1:28" ht="151.5" customHeight="1">
      <c r="A44" s="24" t="s">
        <v>259</v>
      </c>
      <c r="B44" s="24" t="s">
        <v>260</v>
      </c>
      <c r="C44" s="13" t="s">
        <v>60</v>
      </c>
      <c r="D44" s="14" t="s">
        <v>165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>Q44</f>
        <v>1570186</v>
      </c>
      <c r="Q44" s="19">
        <f>591000+479186+500000</f>
        <v>1570186</v>
      </c>
      <c r="R44" s="19"/>
      <c r="S44" s="19"/>
      <c r="T44" s="19"/>
      <c r="U44" s="19"/>
      <c r="V44" s="19"/>
      <c r="W44" s="19"/>
      <c r="X44" s="19"/>
      <c r="Y44" s="19"/>
      <c r="Z44" s="101"/>
      <c r="AA44" s="94">
        <f>P44+U44</f>
        <v>1570186</v>
      </c>
      <c r="AB44" s="144"/>
    </row>
    <row r="45" spans="1:28" ht="135" customHeight="1" hidden="1">
      <c r="A45" s="24" t="s">
        <v>172</v>
      </c>
      <c r="B45" s="24" t="s">
        <v>173</v>
      </c>
      <c r="C45" s="24" t="s">
        <v>38</v>
      </c>
      <c r="D45" s="99" t="s">
        <v>174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>
        <f>W45+Z45</f>
        <v>0</v>
      </c>
      <c r="V45" s="19"/>
      <c r="W45" s="19"/>
      <c r="X45" s="19"/>
      <c r="Y45" s="19"/>
      <c r="Z45" s="19">
        <f>V45</f>
        <v>0</v>
      </c>
      <c r="AA45" s="94">
        <f t="shared" si="5"/>
        <v>0</v>
      </c>
      <c r="AB45" s="144"/>
    </row>
    <row r="46" spans="1:27" ht="135" customHeight="1" hidden="1">
      <c r="A46" s="24" t="s">
        <v>110</v>
      </c>
      <c r="B46" s="24" t="s">
        <v>45</v>
      </c>
      <c r="C46" s="24" t="s">
        <v>39</v>
      </c>
      <c r="D46" s="99" t="s">
        <v>46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>Q46+T46</f>
        <v>0</v>
      </c>
      <c r="Q46" s="19"/>
      <c r="R46" s="19"/>
      <c r="S46" s="19"/>
      <c r="T46" s="19"/>
      <c r="U46" s="19">
        <f>W46+Z46</f>
        <v>0</v>
      </c>
      <c r="V46" s="19"/>
      <c r="W46" s="19"/>
      <c r="X46" s="19"/>
      <c r="Y46" s="19"/>
      <c r="Z46" s="19">
        <f>V46</f>
        <v>0</v>
      </c>
      <c r="AA46" s="94">
        <f t="shared" si="5"/>
        <v>0</v>
      </c>
    </row>
    <row r="47" spans="1:27" ht="193.5" customHeight="1">
      <c r="A47" s="11" t="s">
        <v>115</v>
      </c>
      <c r="B47" s="11"/>
      <c r="C47" s="11"/>
      <c r="D47" s="12" t="s">
        <v>66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94">
        <f>P48</f>
        <v>100000</v>
      </c>
      <c r="Q47" s="94">
        <f aca="true" t="shared" si="11" ref="Q47:AA47">Q48</f>
        <v>100000</v>
      </c>
      <c r="R47" s="94">
        <f t="shared" si="11"/>
        <v>0</v>
      </c>
      <c r="S47" s="94">
        <f t="shared" si="11"/>
        <v>0</v>
      </c>
      <c r="T47" s="94">
        <f t="shared" si="11"/>
        <v>0</v>
      </c>
      <c r="U47" s="94">
        <f t="shared" si="11"/>
        <v>0</v>
      </c>
      <c r="V47" s="94">
        <f t="shared" si="11"/>
        <v>0</v>
      </c>
      <c r="W47" s="94">
        <f t="shared" si="11"/>
        <v>0</v>
      </c>
      <c r="X47" s="94">
        <f t="shared" si="11"/>
        <v>0</v>
      </c>
      <c r="Y47" s="94">
        <f t="shared" si="11"/>
        <v>0</v>
      </c>
      <c r="Z47" s="94">
        <f t="shared" si="11"/>
        <v>0</v>
      </c>
      <c r="AA47" s="94">
        <f t="shared" si="11"/>
        <v>100000</v>
      </c>
    </row>
    <row r="48" spans="1:27" ht="156.75" customHeight="1">
      <c r="A48" s="11" t="s">
        <v>65</v>
      </c>
      <c r="B48" s="11"/>
      <c r="C48" s="11"/>
      <c r="D48" s="12" t="s">
        <v>66</v>
      </c>
      <c r="E48" s="94">
        <f aca="true" t="shared" si="12" ref="E48:O48">SUM(E49:E49)</f>
        <v>0</v>
      </c>
      <c r="F48" s="94">
        <f t="shared" si="12"/>
        <v>0</v>
      </c>
      <c r="G48" s="94">
        <f t="shared" si="12"/>
        <v>0</v>
      </c>
      <c r="H48" s="94">
        <f t="shared" si="12"/>
        <v>0</v>
      </c>
      <c r="I48" s="94">
        <f t="shared" si="12"/>
        <v>0</v>
      </c>
      <c r="J48" s="94">
        <f t="shared" si="12"/>
        <v>0</v>
      </c>
      <c r="K48" s="94">
        <f t="shared" si="12"/>
        <v>0</v>
      </c>
      <c r="L48" s="94">
        <f t="shared" si="12"/>
        <v>0</v>
      </c>
      <c r="M48" s="94">
        <f t="shared" si="12"/>
        <v>0</v>
      </c>
      <c r="N48" s="94">
        <f t="shared" si="12"/>
        <v>0</v>
      </c>
      <c r="O48" s="94">
        <f t="shared" si="12"/>
        <v>0</v>
      </c>
      <c r="P48" s="94">
        <f>Q48+T48</f>
        <v>100000</v>
      </c>
      <c r="Q48" s="94">
        <f>SUM(Q49:Q49)</f>
        <v>100000</v>
      </c>
      <c r="R48" s="94">
        <f>SUM(R49:R49)</f>
        <v>0</v>
      </c>
      <c r="S48" s="94">
        <f>SUM(S49:S49)</f>
        <v>0</v>
      </c>
      <c r="T48" s="94">
        <f>SUM(T49:T49)</f>
        <v>0</v>
      </c>
      <c r="U48" s="94">
        <f>W48+Z48</f>
        <v>0</v>
      </c>
      <c r="V48" s="94"/>
      <c r="W48" s="94">
        <f>SUM(W49:W49)</f>
        <v>0</v>
      </c>
      <c r="X48" s="94">
        <f>SUM(X49:X49)</f>
        <v>0</v>
      </c>
      <c r="Y48" s="94">
        <f>SUM(Y49:Y49)</f>
        <v>0</v>
      </c>
      <c r="Z48" s="94">
        <f>SUM(Z49:Z49)</f>
        <v>0</v>
      </c>
      <c r="AA48" s="94">
        <f t="shared" si="5"/>
        <v>100000</v>
      </c>
    </row>
    <row r="49" spans="1:27" ht="141.75" customHeight="1">
      <c r="A49" s="13" t="s">
        <v>248</v>
      </c>
      <c r="B49" s="13" t="s">
        <v>249</v>
      </c>
      <c r="C49" s="13" t="s">
        <v>250</v>
      </c>
      <c r="D49" s="14" t="s">
        <v>251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>Q49</f>
        <v>100000</v>
      </c>
      <c r="Q49" s="19">
        <v>100000</v>
      </c>
      <c r="R49" s="19"/>
      <c r="S49" s="19"/>
      <c r="T49" s="19"/>
      <c r="U49" s="19">
        <f>W49+Z49</f>
        <v>0</v>
      </c>
      <c r="V49" s="19"/>
      <c r="W49" s="19"/>
      <c r="X49" s="19"/>
      <c r="Y49" s="19"/>
      <c r="Z49" s="19">
        <f>V49</f>
        <v>0</v>
      </c>
      <c r="AA49" s="94">
        <f>P49+U49</f>
        <v>100000</v>
      </c>
    </row>
    <row r="50" spans="1:27" ht="117" hidden="1">
      <c r="A50" s="11" t="s">
        <v>116</v>
      </c>
      <c r="B50" s="11"/>
      <c r="C50" s="11"/>
      <c r="D50" s="12" t="s">
        <v>69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94">
        <f>P51</f>
        <v>0</v>
      </c>
      <c r="Q50" s="94">
        <f aca="true" t="shared" si="13" ref="Q50:Z50">Q51</f>
        <v>0</v>
      </c>
      <c r="R50" s="94">
        <f t="shared" si="13"/>
        <v>0</v>
      </c>
      <c r="S50" s="94">
        <f t="shared" si="13"/>
        <v>0</v>
      </c>
      <c r="T50" s="94">
        <f t="shared" si="13"/>
        <v>0</v>
      </c>
      <c r="U50" s="94">
        <f t="shared" si="13"/>
        <v>0</v>
      </c>
      <c r="V50" s="94">
        <f t="shared" si="13"/>
        <v>0</v>
      </c>
      <c r="W50" s="94">
        <f t="shared" si="13"/>
        <v>0</v>
      </c>
      <c r="X50" s="94">
        <f t="shared" si="13"/>
        <v>0</v>
      </c>
      <c r="Y50" s="94">
        <f t="shared" si="13"/>
        <v>0</v>
      </c>
      <c r="Z50" s="94">
        <f t="shared" si="13"/>
        <v>0</v>
      </c>
      <c r="AA50" s="94">
        <f aca="true" t="shared" si="14" ref="AA50:AA60">P50+U50</f>
        <v>0</v>
      </c>
    </row>
    <row r="51" spans="1:27" ht="117" hidden="1">
      <c r="A51" s="11" t="s">
        <v>68</v>
      </c>
      <c r="B51" s="11"/>
      <c r="C51" s="11"/>
      <c r="D51" s="12" t="s">
        <v>69</v>
      </c>
      <c r="E51" s="94">
        <f aca="true" t="shared" si="15" ref="E51:O51">SUM(E52:E57)</f>
        <v>0</v>
      </c>
      <c r="F51" s="94">
        <f t="shared" si="15"/>
        <v>0</v>
      </c>
      <c r="G51" s="94">
        <f t="shared" si="15"/>
        <v>0</v>
      </c>
      <c r="H51" s="94">
        <f t="shared" si="15"/>
        <v>0</v>
      </c>
      <c r="I51" s="94">
        <f t="shared" si="15"/>
        <v>0</v>
      </c>
      <c r="J51" s="94">
        <f t="shared" si="15"/>
        <v>0</v>
      </c>
      <c r="K51" s="94">
        <f t="shared" si="15"/>
        <v>0</v>
      </c>
      <c r="L51" s="94">
        <f t="shared" si="15"/>
        <v>0</v>
      </c>
      <c r="M51" s="94">
        <f t="shared" si="15"/>
        <v>0</v>
      </c>
      <c r="N51" s="94">
        <f t="shared" si="15"/>
        <v>0</v>
      </c>
      <c r="O51" s="94">
        <f t="shared" si="15"/>
        <v>0</v>
      </c>
      <c r="P51" s="94">
        <f>Q51+T51</f>
        <v>0</v>
      </c>
      <c r="Q51" s="94"/>
      <c r="R51" s="94">
        <f>SUM(R52:R57)</f>
        <v>0</v>
      </c>
      <c r="S51" s="94">
        <f>SUM(S52:S57)</f>
        <v>0</v>
      </c>
      <c r="T51" s="94">
        <f>SUM(T52:T57)</f>
        <v>0</v>
      </c>
      <c r="U51" s="94">
        <f>W51+Z51</f>
        <v>0</v>
      </c>
      <c r="V51" s="94">
        <f>SUM(V52:V57)</f>
        <v>0</v>
      </c>
      <c r="W51" s="94">
        <f>SUM(W52:W57)</f>
        <v>0</v>
      </c>
      <c r="X51" s="94">
        <f>SUM(X52:X57)</f>
        <v>0</v>
      </c>
      <c r="Y51" s="94">
        <f>SUM(Y52:Y57)</f>
        <v>0</v>
      </c>
      <c r="Z51" s="94">
        <f>SUM(Z52:Z57)</f>
        <v>0</v>
      </c>
      <c r="AA51" s="94">
        <f t="shared" si="14"/>
        <v>0</v>
      </c>
    </row>
    <row r="52" spans="1:27" ht="87.75" hidden="1">
      <c r="A52" s="13" t="s">
        <v>166</v>
      </c>
      <c r="B52" s="13" t="s">
        <v>167</v>
      </c>
      <c r="C52" s="13" t="s">
        <v>61</v>
      </c>
      <c r="D52" s="14" t="s">
        <v>70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aca="true" t="shared" si="16" ref="P52:P57">Q52+T52</f>
        <v>0</v>
      </c>
      <c r="Q52" s="19"/>
      <c r="R52" s="19"/>
      <c r="S52" s="19"/>
      <c r="T52" s="19"/>
      <c r="U52" s="19">
        <f aca="true" t="shared" si="17" ref="U52:U84">W52+Z52</f>
        <v>0</v>
      </c>
      <c r="V52" s="19"/>
      <c r="W52" s="19"/>
      <c r="X52" s="19"/>
      <c r="Y52" s="19"/>
      <c r="Z52" s="19">
        <f aca="true" t="shared" si="18" ref="Z52:Z84">V52</f>
        <v>0</v>
      </c>
      <c r="AA52" s="94">
        <f t="shared" si="14"/>
        <v>0</v>
      </c>
    </row>
    <row r="53" spans="1:27" ht="58.5" hidden="1">
      <c r="A53" s="13" t="s">
        <v>71</v>
      </c>
      <c r="B53" s="13" t="s">
        <v>72</v>
      </c>
      <c r="C53" s="13" t="s">
        <v>73</v>
      </c>
      <c r="D53" s="14" t="s">
        <v>74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16"/>
        <v>0</v>
      </c>
      <c r="Q53" s="19"/>
      <c r="R53" s="19"/>
      <c r="S53" s="19"/>
      <c r="T53" s="19"/>
      <c r="U53" s="19"/>
      <c r="V53" s="19"/>
      <c r="W53" s="19"/>
      <c r="X53" s="19"/>
      <c r="Y53" s="19"/>
      <c r="Z53" s="19">
        <f t="shared" si="18"/>
        <v>0</v>
      </c>
      <c r="AA53" s="94">
        <f t="shared" si="14"/>
        <v>0</v>
      </c>
    </row>
    <row r="54" spans="1:27" ht="175.5" hidden="1">
      <c r="A54" s="13" t="s">
        <v>75</v>
      </c>
      <c r="B54" s="13" t="s">
        <v>76</v>
      </c>
      <c r="C54" s="13" t="s">
        <v>77</v>
      </c>
      <c r="D54" s="16" t="s">
        <v>78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16"/>
        <v>0</v>
      </c>
      <c r="Q54" s="19"/>
      <c r="R54" s="19"/>
      <c r="S54" s="19"/>
      <c r="T54" s="19"/>
      <c r="U54" s="19">
        <f t="shared" si="17"/>
        <v>0</v>
      </c>
      <c r="V54" s="19"/>
      <c r="W54" s="19"/>
      <c r="X54" s="19"/>
      <c r="Y54" s="19"/>
      <c r="Z54" s="19">
        <f t="shared" si="18"/>
        <v>0</v>
      </c>
      <c r="AA54" s="94">
        <f t="shared" si="14"/>
        <v>0</v>
      </c>
    </row>
    <row r="55" spans="1:27" ht="117" hidden="1">
      <c r="A55" s="13" t="s">
        <v>79</v>
      </c>
      <c r="B55" s="13" t="s">
        <v>80</v>
      </c>
      <c r="C55" s="13" t="s">
        <v>81</v>
      </c>
      <c r="D55" s="14" t="s">
        <v>82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16"/>
        <v>0</v>
      </c>
      <c r="Q55" s="19"/>
      <c r="R55" s="19"/>
      <c r="S55" s="19"/>
      <c r="T55" s="19"/>
      <c r="U55" s="94">
        <f t="shared" si="17"/>
        <v>0</v>
      </c>
      <c r="V55" s="19"/>
      <c r="W55" s="19"/>
      <c r="X55" s="19"/>
      <c r="Y55" s="19"/>
      <c r="Z55" s="100">
        <f t="shared" si="18"/>
        <v>0</v>
      </c>
      <c r="AA55" s="94">
        <f t="shared" si="14"/>
        <v>0</v>
      </c>
    </row>
    <row r="56" spans="1:27" ht="58.5" hidden="1">
      <c r="A56" s="13" t="s">
        <v>185</v>
      </c>
      <c r="B56" s="24" t="s">
        <v>186</v>
      </c>
      <c r="C56" s="24" t="s">
        <v>38</v>
      </c>
      <c r="D56" s="133" t="s">
        <v>187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>
        <f t="shared" si="17"/>
        <v>0</v>
      </c>
      <c r="V56" s="19"/>
      <c r="W56" s="19"/>
      <c r="X56" s="19"/>
      <c r="Y56" s="19"/>
      <c r="Z56" s="19">
        <f t="shared" si="18"/>
        <v>0</v>
      </c>
      <c r="AA56" s="94">
        <f t="shared" si="14"/>
        <v>0</v>
      </c>
    </row>
    <row r="57" spans="1:27" ht="87.75" hidden="1">
      <c r="A57" s="13" t="s">
        <v>83</v>
      </c>
      <c r="B57" s="13" t="s">
        <v>84</v>
      </c>
      <c r="C57" s="13" t="s">
        <v>85</v>
      </c>
      <c r="D57" s="16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16"/>
        <v>0</v>
      </c>
      <c r="Q57" s="19"/>
      <c r="R57" s="19"/>
      <c r="S57" s="19"/>
      <c r="T57" s="19"/>
      <c r="U57" s="19">
        <f t="shared" si="17"/>
        <v>0</v>
      </c>
      <c r="V57" s="19"/>
      <c r="W57" s="19"/>
      <c r="X57" s="19"/>
      <c r="Y57" s="19"/>
      <c r="Z57" s="19">
        <f t="shared" si="18"/>
        <v>0</v>
      </c>
      <c r="AA57" s="94">
        <f t="shared" si="14"/>
        <v>0</v>
      </c>
    </row>
    <row r="58" spans="1:27" ht="127.5" customHeight="1">
      <c r="A58" s="11" t="s">
        <v>116</v>
      </c>
      <c r="B58" s="11"/>
      <c r="C58" s="11"/>
      <c r="D58" s="12" t="s">
        <v>69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94">
        <f aca="true" t="shared" si="19" ref="U58:Z58">U59</f>
        <v>-3500000</v>
      </c>
      <c r="V58" s="94">
        <f t="shared" si="19"/>
        <v>-3500000</v>
      </c>
      <c r="W58" s="94">
        <f t="shared" si="19"/>
        <v>0</v>
      </c>
      <c r="X58" s="94">
        <f t="shared" si="19"/>
        <v>0</v>
      </c>
      <c r="Y58" s="94">
        <f t="shared" si="19"/>
        <v>0</v>
      </c>
      <c r="Z58" s="94">
        <f t="shared" si="19"/>
        <v>-3500000</v>
      </c>
      <c r="AA58" s="94">
        <f t="shared" si="14"/>
        <v>-3500000</v>
      </c>
    </row>
    <row r="59" spans="1:27" ht="129" customHeight="1">
      <c r="A59" s="11" t="s">
        <v>68</v>
      </c>
      <c r="B59" s="11"/>
      <c r="C59" s="11"/>
      <c r="D59" s="12" t="s">
        <v>69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94">
        <f>W59+Z59</f>
        <v>-3500000</v>
      </c>
      <c r="V59" s="94">
        <f>V60</f>
        <v>-3500000</v>
      </c>
      <c r="W59" s="94">
        <f>W60</f>
        <v>0</v>
      </c>
      <c r="X59" s="94">
        <f>X60</f>
        <v>0</v>
      </c>
      <c r="Y59" s="94">
        <f>Y60</f>
        <v>0</v>
      </c>
      <c r="Z59" s="94">
        <f>Z60</f>
        <v>-3500000</v>
      </c>
      <c r="AA59" s="94">
        <f t="shared" si="14"/>
        <v>-3500000</v>
      </c>
    </row>
    <row r="60" spans="1:27" ht="117">
      <c r="A60" s="13" t="s">
        <v>276</v>
      </c>
      <c r="B60" s="24" t="s">
        <v>170</v>
      </c>
      <c r="C60" s="24" t="s">
        <v>38</v>
      </c>
      <c r="D60" s="99" t="s">
        <v>171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>
        <f>W60+Z60</f>
        <v>-3500000</v>
      </c>
      <c r="V60" s="19">
        <f>-3500000</f>
        <v>-3500000</v>
      </c>
      <c r="W60" s="19"/>
      <c r="X60" s="19"/>
      <c r="Y60" s="19"/>
      <c r="Z60" s="19">
        <f>V60</f>
        <v>-3500000</v>
      </c>
      <c r="AA60" s="94">
        <f t="shared" si="14"/>
        <v>-3500000</v>
      </c>
    </row>
    <row r="61" spans="1:27" ht="146.25">
      <c r="A61" s="11" t="s">
        <v>117</v>
      </c>
      <c r="B61" s="11"/>
      <c r="C61" s="11"/>
      <c r="D61" s="12" t="s">
        <v>88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94">
        <f>P62</f>
        <v>0</v>
      </c>
      <c r="Q61" s="94">
        <f aca="true" t="shared" si="20" ref="Q61:AA61">Q62</f>
        <v>0</v>
      </c>
      <c r="R61" s="94">
        <f t="shared" si="20"/>
        <v>0</v>
      </c>
      <c r="S61" s="94">
        <f t="shared" si="20"/>
        <v>0</v>
      </c>
      <c r="T61" s="94">
        <f t="shared" si="20"/>
        <v>0</v>
      </c>
      <c r="U61" s="94">
        <f t="shared" si="20"/>
        <v>115000</v>
      </c>
      <c r="V61" s="94">
        <f t="shared" si="20"/>
        <v>115000</v>
      </c>
      <c r="W61" s="94">
        <f t="shared" si="20"/>
        <v>0</v>
      </c>
      <c r="X61" s="94">
        <f t="shared" si="20"/>
        <v>0</v>
      </c>
      <c r="Y61" s="94">
        <f t="shared" si="20"/>
        <v>0</v>
      </c>
      <c r="Z61" s="94">
        <f t="shared" si="20"/>
        <v>115000</v>
      </c>
      <c r="AA61" s="94">
        <f t="shared" si="20"/>
        <v>115000</v>
      </c>
    </row>
    <row r="62" spans="1:27" ht="156.75" customHeight="1">
      <c r="A62" s="11" t="s">
        <v>87</v>
      </c>
      <c r="B62" s="11"/>
      <c r="C62" s="11"/>
      <c r="D62" s="12" t="s">
        <v>88</v>
      </c>
      <c r="E62" s="94">
        <f aca="true" t="shared" si="21" ref="E62:O62">SUM(E63:E65)</f>
        <v>0</v>
      </c>
      <c r="F62" s="94">
        <f t="shared" si="21"/>
        <v>0</v>
      </c>
      <c r="G62" s="94">
        <f t="shared" si="21"/>
        <v>0</v>
      </c>
      <c r="H62" s="94">
        <f t="shared" si="21"/>
        <v>0</v>
      </c>
      <c r="I62" s="94">
        <f t="shared" si="21"/>
        <v>0</v>
      </c>
      <c r="J62" s="94">
        <f t="shared" si="21"/>
        <v>0</v>
      </c>
      <c r="K62" s="94">
        <f t="shared" si="21"/>
        <v>0</v>
      </c>
      <c r="L62" s="94">
        <f t="shared" si="21"/>
        <v>0</v>
      </c>
      <c r="M62" s="94">
        <f t="shared" si="21"/>
        <v>0</v>
      </c>
      <c r="N62" s="94">
        <f t="shared" si="21"/>
        <v>0</v>
      </c>
      <c r="O62" s="94">
        <f t="shared" si="21"/>
        <v>0</v>
      </c>
      <c r="P62" s="94">
        <f>Q62+T62</f>
        <v>0</v>
      </c>
      <c r="Q62" s="94">
        <f>SUM(Q63:Q65)</f>
        <v>0</v>
      </c>
      <c r="R62" s="94">
        <f>SUM(R63:R65)</f>
        <v>0</v>
      </c>
      <c r="S62" s="94">
        <f>SUM(S63:S65)</f>
        <v>0</v>
      </c>
      <c r="T62" s="94"/>
      <c r="U62" s="94">
        <f t="shared" si="17"/>
        <v>115000</v>
      </c>
      <c r="V62" s="94">
        <f>SUM(V63:V65)</f>
        <v>115000</v>
      </c>
      <c r="W62" s="94"/>
      <c r="X62" s="94"/>
      <c r="Y62" s="94"/>
      <c r="Z62" s="94">
        <f t="shared" si="18"/>
        <v>115000</v>
      </c>
      <c r="AA62" s="94">
        <f aca="true" t="shared" si="22" ref="AA62:AA88">P62+U62</f>
        <v>115000</v>
      </c>
    </row>
    <row r="63" spans="1:27" ht="204.75" hidden="1">
      <c r="A63" s="13" t="s">
        <v>89</v>
      </c>
      <c r="B63" s="13" t="s">
        <v>55</v>
      </c>
      <c r="C63" s="13" t="s">
        <v>20</v>
      </c>
      <c r="D63" s="14" t="s">
        <v>162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>Q63+T63</f>
        <v>0</v>
      </c>
      <c r="Q63" s="19"/>
      <c r="R63" s="19"/>
      <c r="S63" s="19"/>
      <c r="T63" s="19"/>
      <c r="U63" s="94">
        <f t="shared" si="17"/>
        <v>0</v>
      </c>
      <c r="V63" s="19"/>
      <c r="W63" s="19"/>
      <c r="X63" s="19"/>
      <c r="Y63" s="19"/>
      <c r="Z63" s="100">
        <f t="shared" si="18"/>
        <v>0</v>
      </c>
      <c r="AA63" s="94">
        <f t="shared" si="22"/>
        <v>0</v>
      </c>
    </row>
    <row r="64" spans="1:27" ht="175.5" hidden="1">
      <c r="A64" s="13" t="s">
        <v>90</v>
      </c>
      <c r="B64" s="13" t="s">
        <v>62</v>
      </c>
      <c r="C64" s="13" t="s">
        <v>63</v>
      </c>
      <c r="D64" s="14" t="s">
        <v>64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>Q64+T64</f>
        <v>0</v>
      </c>
      <c r="Q64" s="19"/>
      <c r="R64" s="19"/>
      <c r="S64" s="19"/>
      <c r="T64" s="19"/>
      <c r="U64" s="94">
        <f t="shared" si="17"/>
        <v>0</v>
      </c>
      <c r="V64" s="19"/>
      <c r="W64" s="19"/>
      <c r="X64" s="19"/>
      <c r="Y64" s="19"/>
      <c r="Z64" s="100">
        <f t="shared" si="18"/>
        <v>0</v>
      </c>
      <c r="AA64" s="94">
        <f t="shared" si="22"/>
        <v>0</v>
      </c>
    </row>
    <row r="65" spans="1:27" ht="117">
      <c r="A65" s="13" t="s">
        <v>225</v>
      </c>
      <c r="B65" s="24" t="s">
        <v>170</v>
      </c>
      <c r="C65" s="24" t="s">
        <v>38</v>
      </c>
      <c r="D65" s="99" t="s">
        <v>171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>Q65+T65</f>
        <v>0</v>
      </c>
      <c r="Q65" s="19"/>
      <c r="R65" s="19"/>
      <c r="S65" s="19"/>
      <c r="T65" s="19"/>
      <c r="U65" s="19">
        <f>W65+Z65</f>
        <v>115000</v>
      </c>
      <c r="V65" s="19">
        <f>115000</f>
        <v>115000</v>
      </c>
      <c r="W65" s="19"/>
      <c r="X65" s="19"/>
      <c r="Y65" s="19"/>
      <c r="Z65" s="19">
        <f>V65</f>
        <v>115000</v>
      </c>
      <c r="AA65" s="94">
        <f t="shared" si="22"/>
        <v>115000</v>
      </c>
    </row>
    <row r="66" spans="1:27" ht="161.25" customHeight="1">
      <c r="A66" s="11" t="s">
        <v>297</v>
      </c>
      <c r="B66" s="11"/>
      <c r="C66" s="11"/>
      <c r="D66" s="25" t="s">
        <v>298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94">
        <f>P67</f>
        <v>190000</v>
      </c>
      <c r="Q66" s="94">
        <f aca="true" t="shared" si="23" ref="Q66:Z67">Q67</f>
        <v>190000</v>
      </c>
      <c r="R66" s="94">
        <f t="shared" si="23"/>
        <v>0</v>
      </c>
      <c r="S66" s="94">
        <f t="shared" si="23"/>
        <v>0</v>
      </c>
      <c r="T66" s="94">
        <f t="shared" si="23"/>
        <v>0</v>
      </c>
      <c r="U66" s="94">
        <f t="shared" si="23"/>
        <v>0</v>
      </c>
      <c r="V66" s="94">
        <f t="shared" si="23"/>
        <v>0</v>
      </c>
      <c r="W66" s="94">
        <f t="shared" si="23"/>
        <v>0</v>
      </c>
      <c r="X66" s="94">
        <f t="shared" si="23"/>
        <v>0</v>
      </c>
      <c r="Y66" s="94">
        <f t="shared" si="23"/>
        <v>0</v>
      </c>
      <c r="Z66" s="94">
        <f t="shared" si="23"/>
        <v>0</v>
      </c>
      <c r="AA66" s="94">
        <f t="shared" si="22"/>
        <v>190000</v>
      </c>
    </row>
    <row r="67" spans="1:27" ht="158.25" customHeight="1">
      <c r="A67" s="11" t="s">
        <v>299</v>
      </c>
      <c r="B67" s="11"/>
      <c r="C67" s="11"/>
      <c r="D67" s="25" t="s">
        <v>298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94">
        <f>P68</f>
        <v>190000</v>
      </c>
      <c r="Q67" s="94">
        <f t="shared" si="23"/>
        <v>190000</v>
      </c>
      <c r="R67" s="94">
        <f t="shared" si="23"/>
        <v>0</v>
      </c>
      <c r="S67" s="94">
        <f t="shared" si="23"/>
        <v>0</v>
      </c>
      <c r="T67" s="94">
        <f t="shared" si="23"/>
        <v>0</v>
      </c>
      <c r="U67" s="94">
        <f t="shared" si="23"/>
        <v>0</v>
      </c>
      <c r="V67" s="94">
        <f t="shared" si="23"/>
        <v>0</v>
      </c>
      <c r="W67" s="94">
        <f t="shared" si="23"/>
        <v>0</v>
      </c>
      <c r="X67" s="94">
        <f t="shared" si="23"/>
        <v>0</v>
      </c>
      <c r="Y67" s="94">
        <f t="shared" si="23"/>
        <v>0</v>
      </c>
      <c r="Z67" s="94">
        <f t="shared" si="23"/>
        <v>0</v>
      </c>
      <c r="AA67" s="94">
        <f t="shared" si="22"/>
        <v>190000</v>
      </c>
    </row>
    <row r="68" spans="1:27" ht="75" customHeight="1">
      <c r="A68" s="24" t="s">
        <v>300</v>
      </c>
      <c r="B68" s="24" t="s">
        <v>301</v>
      </c>
      <c r="C68" s="24" t="s">
        <v>302</v>
      </c>
      <c r="D68" s="99" t="s">
        <v>303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>Q68</f>
        <v>190000</v>
      </c>
      <c r="Q68" s="19">
        <f>190000</f>
        <v>190000</v>
      </c>
      <c r="R68" s="19"/>
      <c r="S68" s="19"/>
      <c r="T68" s="19"/>
      <c r="U68" s="19"/>
      <c r="V68" s="19"/>
      <c r="W68" s="19"/>
      <c r="X68" s="19"/>
      <c r="Y68" s="19"/>
      <c r="Z68" s="19"/>
      <c r="AA68" s="94">
        <f t="shared" si="22"/>
        <v>190000</v>
      </c>
    </row>
    <row r="69" spans="1:27" ht="204.75">
      <c r="A69" s="220" t="s">
        <v>118</v>
      </c>
      <c r="B69" s="220"/>
      <c r="C69" s="220"/>
      <c r="D69" s="221" t="s">
        <v>92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94">
        <f>P70</f>
        <v>260542</v>
      </c>
      <c r="Q69" s="94">
        <f>Q70</f>
        <v>260542</v>
      </c>
      <c r="R69" s="19"/>
      <c r="S69" s="19"/>
      <c r="T69" s="19"/>
      <c r="U69" s="19"/>
      <c r="V69" s="19"/>
      <c r="W69" s="19"/>
      <c r="X69" s="19"/>
      <c r="Y69" s="19"/>
      <c r="Z69" s="19"/>
      <c r="AA69" s="94">
        <f t="shared" si="22"/>
        <v>260542</v>
      </c>
    </row>
    <row r="70" spans="1:27" ht="204.75">
      <c r="A70" s="220" t="s">
        <v>91</v>
      </c>
      <c r="B70" s="220"/>
      <c r="C70" s="220"/>
      <c r="D70" s="221" t="s">
        <v>92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94">
        <f>Q70+T70</f>
        <v>260542</v>
      </c>
      <c r="Q70" s="94">
        <f>Q71+Q72</f>
        <v>260542</v>
      </c>
      <c r="R70" s="19"/>
      <c r="S70" s="19"/>
      <c r="T70" s="19"/>
      <c r="U70" s="19"/>
      <c r="V70" s="19"/>
      <c r="W70" s="19"/>
      <c r="X70" s="19"/>
      <c r="Y70" s="19"/>
      <c r="Z70" s="19"/>
      <c r="AA70" s="94">
        <f t="shared" si="22"/>
        <v>260542</v>
      </c>
    </row>
    <row r="71" spans="1:27" ht="88.5" customHeight="1">
      <c r="A71" s="222" t="s">
        <v>93</v>
      </c>
      <c r="B71" s="222" t="s">
        <v>41</v>
      </c>
      <c r="C71" s="222" t="s">
        <v>39</v>
      </c>
      <c r="D71" s="223" t="s">
        <v>277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>Q71+T71</f>
        <v>221542</v>
      </c>
      <c r="Q71" s="19">
        <f>221542</f>
        <v>221542</v>
      </c>
      <c r="R71" s="19"/>
      <c r="S71" s="19"/>
      <c r="T71" s="19"/>
      <c r="U71" s="19"/>
      <c r="V71" s="19"/>
      <c r="W71" s="19"/>
      <c r="X71" s="19"/>
      <c r="Y71" s="19"/>
      <c r="Z71" s="19"/>
      <c r="AA71" s="94">
        <f t="shared" si="22"/>
        <v>221542</v>
      </c>
    </row>
    <row r="72" spans="1:27" ht="87.75">
      <c r="A72" s="222" t="s">
        <v>294</v>
      </c>
      <c r="B72" s="222" t="s">
        <v>295</v>
      </c>
      <c r="C72" s="222" t="s">
        <v>219</v>
      </c>
      <c r="D72" s="223" t="s">
        <v>296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>
        <f>Q72</f>
        <v>39000</v>
      </c>
      <c r="Q72" s="19">
        <f>39000</f>
        <v>39000</v>
      </c>
      <c r="R72" s="19"/>
      <c r="S72" s="19"/>
      <c r="T72" s="19"/>
      <c r="U72" s="19"/>
      <c r="V72" s="19"/>
      <c r="W72" s="19"/>
      <c r="X72" s="19"/>
      <c r="Y72" s="19"/>
      <c r="Z72" s="19"/>
      <c r="AA72" s="94">
        <f t="shared" si="22"/>
        <v>39000</v>
      </c>
    </row>
    <row r="73" spans="1:27" ht="228.75" customHeight="1">
      <c r="A73" s="11" t="s">
        <v>119</v>
      </c>
      <c r="B73" s="11"/>
      <c r="C73" s="11"/>
      <c r="D73" s="12" t="s">
        <v>95</v>
      </c>
      <c r="E73" s="101"/>
      <c r="F73" s="101"/>
      <c r="G73" s="101"/>
      <c r="H73" s="101"/>
      <c r="I73" s="19"/>
      <c r="J73" s="19"/>
      <c r="K73" s="19"/>
      <c r="L73" s="19"/>
      <c r="M73" s="19"/>
      <c r="N73" s="19"/>
      <c r="O73" s="19"/>
      <c r="P73" s="94">
        <f>P74</f>
        <v>1000000</v>
      </c>
      <c r="Q73" s="94">
        <f aca="true" t="shared" si="24" ref="Q73:AA73">Q74</f>
        <v>1000000</v>
      </c>
      <c r="R73" s="94">
        <f t="shared" si="24"/>
        <v>0</v>
      </c>
      <c r="S73" s="94">
        <f t="shared" si="24"/>
        <v>0</v>
      </c>
      <c r="T73" s="94">
        <f t="shared" si="24"/>
        <v>0</v>
      </c>
      <c r="U73" s="94">
        <f t="shared" si="24"/>
        <v>0</v>
      </c>
      <c r="V73" s="94">
        <f t="shared" si="24"/>
        <v>0</v>
      </c>
      <c r="W73" s="94">
        <f t="shared" si="24"/>
        <v>0</v>
      </c>
      <c r="X73" s="94">
        <f t="shared" si="24"/>
        <v>0</v>
      </c>
      <c r="Y73" s="94">
        <f t="shared" si="24"/>
        <v>0</v>
      </c>
      <c r="Z73" s="94">
        <f t="shared" si="24"/>
        <v>0</v>
      </c>
      <c r="AA73" s="94">
        <f t="shared" si="24"/>
        <v>1000000</v>
      </c>
    </row>
    <row r="74" spans="1:27" ht="222.75" customHeight="1">
      <c r="A74" s="11" t="s">
        <v>94</v>
      </c>
      <c r="B74" s="11"/>
      <c r="C74" s="11"/>
      <c r="D74" s="12" t="s">
        <v>95</v>
      </c>
      <c r="E74" s="94">
        <f aca="true" t="shared" si="25" ref="E74:O74">SUM(E75:E81)</f>
        <v>0</v>
      </c>
      <c r="F74" s="94">
        <f t="shared" si="25"/>
        <v>0</v>
      </c>
      <c r="G74" s="94">
        <f t="shared" si="25"/>
        <v>0</v>
      </c>
      <c r="H74" s="94">
        <f t="shared" si="25"/>
        <v>0</v>
      </c>
      <c r="I74" s="94">
        <f t="shared" si="25"/>
        <v>0</v>
      </c>
      <c r="J74" s="94">
        <f t="shared" si="25"/>
        <v>0</v>
      </c>
      <c r="K74" s="94">
        <f t="shared" si="25"/>
        <v>0</v>
      </c>
      <c r="L74" s="94">
        <f t="shared" si="25"/>
        <v>0</v>
      </c>
      <c r="M74" s="94">
        <f t="shared" si="25"/>
        <v>0</v>
      </c>
      <c r="N74" s="94">
        <f t="shared" si="25"/>
        <v>0</v>
      </c>
      <c r="O74" s="94">
        <f t="shared" si="25"/>
        <v>0</v>
      </c>
      <c r="P74" s="94">
        <f aca="true" t="shared" si="26" ref="P74:P80">Q74+T74</f>
        <v>1000000</v>
      </c>
      <c r="Q74" s="94">
        <f>SUM(Q75:Q81)</f>
        <v>1000000</v>
      </c>
      <c r="R74" s="94">
        <f>SUM(R75:R81)</f>
        <v>0</v>
      </c>
      <c r="S74" s="94">
        <f>SUM(S75:S81)</f>
        <v>0</v>
      </c>
      <c r="T74" s="94">
        <f>SUM(T75:T81)</f>
        <v>0</v>
      </c>
      <c r="U74" s="94">
        <f t="shared" si="17"/>
        <v>0</v>
      </c>
      <c r="V74" s="94">
        <f>SUM(V75:V81)</f>
        <v>0</v>
      </c>
      <c r="W74" s="94">
        <f>SUM(W75:W81)</f>
        <v>0</v>
      </c>
      <c r="X74" s="94">
        <f>SUM(X75:X81)</f>
        <v>0</v>
      </c>
      <c r="Y74" s="94">
        <f>SUM(Y75:Y81)</f>
        <v>0</v>
      </c>
      <c r="Z74" s="94">
        <f t="shared" si="18"/>
        <v>0</v>
      </c>
      <c r="AA74" s="94">
        <f t="shared" si="22"/>
        <v>1000000</v>
      </c>
    </row>
    <row r="75" spans="1:27" ht="96.75" customHeight="1" hidden="1">
      <c r="A75" s="13" t="s">
        <v>96</v>
      </c>
      <c r="B75" s="13" t="s">
        <v>34</v>
      </c>
      <c r="C75" s="13" t="s">
        <v>33</v>
      </c>
      <c r="D75" s="14" t="s">
        <v>35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>
        <f t="shared" si="26"/>
        <v>0</v>
      </c>
      <c r="Q75" s="19"/>
      <c r="R75" s="19"/>
      <c r="S75" s="19"/>
      <c r="T75" s="19"/>
      <c r="U75" s="94">
        <f t="shared" si="17"/>
        <v>0</v>
      </c>
      <c r="V75" s="19"/>
      <c r="W75" s="19"/>
      <c r="X75" s="19"/>
      <c r="Y75" s="19"/>
      <c r="Z75" s="100">
        <f t="shared" si="18"/>
        <v>0</v>
      </c>
      <c r="AA75" s="94">
        <f t="shared" si="22"/>
        <v>0</v>
      </c>
    </row>
    <row r="76" spans="1:27" ht="234">
      <c r="A76" s="13" t="s">
        <v>224</v>
      </c>
      <c r="B76" s="13" t="s">
        <v>222</v>
      </c>
      <c r="C76" s="13" t="s">
        <v>33</v>
      </c>
      <c r="D76" s="14" t="s">
        <v>223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>
        <f t="shared" si="26"/>
        <v>200000</v>
      </c>
      <c r="Q76" s="19">
        <v>200000</v>
      </c>
      <c r="R76" s="19"/>
      <c r="S76" s="19"/>
      <c r="T76" s="19"/>
      <c r="U76" s="94"/>
      <c r="V76" s="19"/>
      <c r="W76" s="19"/>
      <c r="X76" s="19"/>
      <c r="Y76" s="19"/>
      <c r="Z76" s="100"/>
      <c r="AA76" s="94">
        <f t="shared" si="22"/>
        <v>200000</v>
      </c>
    </row>
    <row r="77" spans="1:27" ht="87.75">
      <c r="A77" s="13" t="s">
        <v>97</v>
      </c>
      <c r="B77" s="13" t="s">
        <v>36</v>
      </c>
      <c r="C77" s="13" t="s">
        <v>33</v>
      </c>
      <c r="D77" s="14" t="s">
        <v>37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>
        <f t="shared" si="26"/>
        <v>800000</v>
      </c>
      <c r="Q77" s="19">
        <f>800000</f>
        <v>800000</v>
      </c>
      <c r="R77" s="19"/>
      <c r="S77" s="19"/>
      <c r="T77" s="19"/>
      <c r="U77" s="94">
        <f t="shared" si="17"/>
        <v>0</v>
      </c>
      <c r="V77" s="19"/>
      <c r="W77" s="19"/>
      <c r="X77" s="19"/>
      <c r="Y77" s="19"/>
      <c r="Z77" s="100">
        <f t="shared" si="18"/>
        <v>0</v>
      </c>
      <c r="AA77" s="94">
        <f t="shared" si="22"/>
        <v>800000</v>
      </c>
    </row>
    <row r="78" spans="1:27" ht="87.75" hidden="1">
      <c r="A78" s="13" t="s">
        <v>98</v>
      </c>
      <c r="B78" s="13" t="s">
        <v>99</v>
      </c>
      <c r="C78" s="13" t="s">
        <v>33</v>
      </c>
      <c r="D78" s="14" t="s">
        <v>100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>
        <f t="shared" si="26"/>
        <v>0</v>
      </c>
      <c r="Q78" s="19"/>
      <c r="R78" s="19"/>
      <c r="S78" s="19"/>
      <c r="T78" s="19"/>
      <c r="U78" s="19">
        <f t="shared" si="17"/>
        <v>0</v>
      </c>
      <c r="V78" s="19"/>
      <c r="W78" s="19"/>
      <c r="X78" s="19"/>
      <c r="Y78" s="19"/>
      <c r="Z78" s="19">
        <f t="shared" si="18"/>
        <v>0</v>
      </c>
      <c r="AA78" s="94">
        <f t="shared" si="22"/>
        <v>0</v>
      </c>
    </row>
    <row r="79" spans="1:27" ht="117" hidden="1">
      <c r="A79" s="13" t="s">
        <v>101</v>
      </c>
      <c r="B79" s="13" t="s">
        <v>43</v>
      </c>
      <c r="C79" s="13" t="s">
        <v>38</v>
      </c>
      <c r="D79" s="14" t="s">
        <v>44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>
        <f t="shared" si="26"/>
        <v>0</v>
      </c>
      <c r="Q79" s="19"/>
      <c r="R79" s="19"/>
      <c r="S79" s="19"/>
      <c r="T79" s="19"/>
      <c r="U79" s="19">
        <f t="shared" si="17"/>
        <v>0</v>
      </c>
      <c r="V79" s="19"/>
      <c r="W79" s="19"/>
      <c r="X79" s="19"/>
      <c r="Y79" s="19"/>
      <c r="Z79" s="19">
        <f t="shared" si="18"/>
        <v>0</v>
      </c>
      <c r="AA79" s="94">
        <f t="shared" si="22"/>
        <v>0</v>
      </c>
    </row>
    <row r="80" spans="1:27" ht="87.75" hidden="1">
      <c r="A80" s="13" t="s">
        <v>102</v>
      </c>
      <c r="B80" s="13" t="s">
        <v>42</v>
      </c>
      <c r="C80" s="13" t="s">
        <v>38</v>
      </c>
      <c r="D80" s="14" t="s">
        <v>103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>
        <f t="shared" si="26"/>
        <v>0</v>
      </c>
      <c r="Q80" s="19"/>
      <c r="R80" s="19"/>
      <c r="S80" s="19"/>
      <c r="T80" s="19"/>
      <c r="U80" s="19">
        <f t="shared" si="17"/>
        <v>0</v>
      </c>
      <c r="V80" s="19"/>
      <c r="W80" s="19"/>
      <c r="X80" s="19"/>
      <c r="Y80" s="19"/>
      <c r="Z80" s="19">
        <f t="shared" si="18"/>
        <v>0</v>
      </c>
      <c r="AA80" s="94">
        <f t="shared" si="22"/>
        <v>0</v>
      </c>
    </row>
    <row r="81" spans="1:27" ht="87.75" hidden="1">
      <c r="A81" s="13" t="s">
        <v>102</v>
      </c>
      <c r="B81" s="13" t="s">
        <v>42</v>
      </c>
      <c r="C81" s="13" t="s">
        <v>38</v>
      </c>
      <c r="D81" s="14" t="s">
        <v>50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>
        <f t="shared" si="17"/>
        <v>0</v>
      </c>
      <c r="V81" s="19"/>
      <c r="W81" s="19"/>
      <c r="X81" s="19"/>
      <c r="Y81" s="19"/>
      <c r="Z81" s="19">
        <f t="shared" si="18"/>
        <v>0</v>
      </c>
      <c r="AA81" s="94">
        <f t="shared" si="22"/>
        <v>0</v>
      </c>
    </row>
    <row r="82" spans="1:27" ht="87.75" hidden="1">
      <c r="A82" s="11" t="s">
        <v>120</v>
      </c>
      <c r="B82" s="11"/>
      <c r="C82" s="11"/>
      <c r="D82" s="25" t="s">
        <v>105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94">
        <f>P83</f>
        <v>0</v>
      </c>
      <c r="Q82" s="94">
        <f aca="true" t="shared" si="27" ref="Q82:AA82">Q83</f>
        <v>0</v>
      </c>
      <c r="R82" s="94">
        <f t="shared" si="27"/>
        <v>0</v>
      </c>
      <c r="S82" s="94">
        <f t="shared" si="27"/>
        <v>0</v>
      </c>
      <c r="T82" s="94">
        <f t="shared" si="27"/>
        <v>0</v>
      </c>
      <c r="U82" s="94">
        <f t="shared" si="27"/>
        <v>0</v>
      </c>
      <c r="V82" s="94">
        <f t="shared" si="27"/>
        <v>0</v>
      </c>
      <c r="W82" s="94">
        <f t="shared" si="27"/>
        <v>0</v>
      </c>
      <c r="X82" s="94">
        <f t="shared" si="27"/>
        <v>0</v>
      </c>
      <c r="Y82" s="94">
        <f t="shared" si="27"/>
        <v>0</v>
      </c>
      <c r="Z82" s="94">
        <f t="shared" si="27"/>
        <v>0</v>
      </c>
      <c r="AA82" s="94">
        <f t="shared" si="27"/>
        <v>0</v>
      </c>
    </row>
    <row r="83" spans="1:27" ht="87.75" hidden="1">
      <c r="A83" s="11" t="s">
        <v>104</v>
      </c>
      <c r="B83" s="11"/>
      <c r="C83" s="11"/>
      <c r="D83" s="25" t="s">
        <v>105</v>
      </c>
      <c r="E83" s="94">
        <f aca="true" t="shared" si="28" ref="E83:S83">SUM(E84)</f>
        <v>0</v>
      </c>
      <c r="F83" s="94">
        <f t="shared" si="28"/>
        <v>0</v>
      </c>
      <c r="G83" s="94">
        <f t="shared" si="28"/>
        <v>0</v>
      </c>
      <c r="H83" s="94">
        <f t="shared" si="28"/>
        <v>0</v>
      </c>
      <c r="I83" s="94">
        <f t="shared" si="28"/>
        <v>0</v>
      </c>
      <c r="J83" s="94">
        <f t="shared" si="28"/>
        <v>0</v>
      </c>
      <c r="K83" s="94">
        <f t="shared" si="28"/>
        <v>0</v>
      </c>
      <c r="L83" s="94">
        <f t="shared" si="28"/>
        <v>0</v>
      </c>
      <c r="M83" s="94">
        <f t="shared" si="28"/>
        <v>0</v>
      </c>
      <c r="N83" s="94">
        <f t="shared" si="28"/>
        <v>0</v>
      </c>
      <c r="O83" s="94">
        <f t="shared" si="28"/>
        <v>0</v>
      </c>
      <c r="P83" s="94">
        <f>Q83+T83</f>
        <v>0</v>
      </c>
      <c r="Q83" s="94">
        <f t="shared" si="28"/>
        <v>0</v>
      </c>
      <c r="R83" s="94">
        <f t="shared" si="28"/>
        <v>0</v>
      </c>
      <c r="S83" s="94">
        <f t="shared" si="28"/>
        <v>0</v>
      </c>
      <c r="T83" s="94"/>
      <c r="U83" s="94">
        <f t="shared" si="17"/>
        <v>0</v>
      </c>
      <c r="V83" s="94"/>
      <c r="W83" s="94"/>
      <c r="X83" s="94"/>
      <c r="Y83" s="94"/>
      <c r="Z83" s="100">
        <f t="shared" si="18"/>
        <v>0</v>
      </c>
      <c r="AA83" s="94">
        <f t="shared" si="22"/>
        <v>0</v>
      </c>
    </row>
    <row r="84" spans="1:27" ht="204.75" hidden="1">
      <c r="A84" s="13" t="s">
        <v>106</v>
      </c>
      <c r="B84" s="13" t="s">
        <v>55</v>
      </c>
      <c r="C84" s="13" t="s">
        <v>20</v>
      </c>
      <c r="D84" s="14" t="s">
        <v>162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>Q84+T84</f>
        <v>0</v>
      </c>
      <c r="Q84" s="19"/>
      <c r="R84" s="19"/>
      <c r="S84" s="19"/>
      <c r="T84" s="19"/>
      <c r="U84" s="94">
        <f t="shared" si="17"/>
        <v>0</v>
      </c>
      <c r="V84" s="19"/>
      <c r="W84" s="19"/>
      <c r="X84" s="19"/>
      <c r="Y84" s="19"/>
      <c r="Z84" s="100">
        <f t="shared" si="18"/>
        <v>0</v>
      </c>
      <c r="AA84" s="94">
        <f t="shared" si="22"/>
        <v>0</v>
      </c>
    </row>
    <row r="85" spans="1:27" ht="117">
      <c r="A85" s="11" t="s">
        <v>121</v>
      </c>
      <c r="B85" s="11"/>
      <c r="C85" s="11"/>
      <c r="D85" s="25" t="s">
        <v>108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94">
        <f>P86</f>
        <v>1876581</v>
      </c>
      <c r="Q85" s="94">
        <f aca="true" t="shared" si="29" ref="Q85:AA85">Q86</f>
        <v>0</v>
      </c>
      <c r="R85" s="94">
        <f t="shared" si="29"/>
        <v>0</v>
      </c>
      <c r="S85" s="94">
        <f t="shared" si="29"/>
        <v>0</v>
      </c>
      <c r="T85" s="94">
        <f t="shared" si="29"/>
        <v>1876581</v>
      </c>
      <c r="U85" s="94">
        <f t="shared" si="29"/>
        <v>0</v>
      </c>
      <c r="V85" s="94">
        <f t="shared" si="29"/>
        <v>0</v>
      </c>
      <c r="W85" s="94">
        <f t="shared" si="29"/>
        <v>0</v>
      </c>
      <c r="X85" s="94">
        <f t="shared" si="29"/>
        <v>0</v>
      </c>
      <c r="Y85" s="94">
        <f t="shared" si="29"/>
        <v>0</v>
      </c>
      <c r="Z85" s="94">
        <f t="shared" si="29"/>
        <v>0</v>
      </c>
      <c r="AA85" s="94">
        <f t="shared" si="29"/>
        <v>1876581</v>
      </c>
    </row>
    <row r="86" spans="1:27" ht="117">
      <c r="A86" s="11" t="s">
        <v>107</v>
      </c>
      <c r="B86" s="11"/>
      <c r="C86" s="11"/>
      <c r="D86" s="25" t="s">
        <v>108</v>
      </c>
      <c r="E86" s="94" t="e">
        <f>SUM(#REF!)</f>
        <v>#REF!</v>
      </c>
      <c r="F86" s="94" t="e">
        <f>SUM(#REF!)</f>
        <v>#REF!</v>
      </c>
      <c r="G86" s="94" t="e">
        <f>SUM(#REF!)</f>
        <v>#REF!</v>
      </c>
      <c r="H86" s="94" t="e">
        <f>SUM(#REF!)</f>
        <v>#REF!</v>
      </c>
      <c r="I86" s="94" t="e">
        <f>SUM(#REF!)</f>
        <v>#REF!</v>
      </c>
      <c r="J86" s="94" t="e">
        <f>SUM(#REF!)</f>
        <v>#REF!</v>
      </c>
      <c r="K86" s="94" t="e">
        <f>SUM(#REF!)</f>
        <v>#REF!</v>
      </c>
      <c r="L86" s="94" t="e">
        <f>SUM(#REF!)</f>
        <v>#REF!</v>
      </c>
      <c r="M86" s="94" t="e">
        <f>SUM(#REF!)</f>
        <v>#REF!</v>
      </c>
      <c r="N86" s="94" t="e">
        <f>SUM(#REF!)</f>
        <v>#REF!</v>
      </c>
      <c r="O86" s="94" t="e">
        <f>SUM(#REF!)</f>
        <v>#REF!</v>
      </c>
      <c r="P86" s="94">
        <f>SUM(P87:P88)</f>
        <v>1876581</v>
      </c>
      <c r="Q86" s="94">
        <f>Q88</f>
        <v>0</v>
      </c>
      <c r="R86" s="94">
        <f>R88</f>
        <v>0</v>
      </c>
      <c r="S86" s="94">
        <f>S88</f>
        <v>0</v>
      </c>
      <c r="T86" s="94">
        <f>SUM(T87:T88)</f>
        <v>1876581</v>
      </c>
      <c r="U86" s="94">
        <f aca="true" t="shared" si="30" ref="U86:Z86">U88</f>
        <v>0</v>
      </c>
      <c r="V86" s="94">
        <f t="shared" si="30"/>
        <v>0</v>
      </c>
      <c r="W86" s="94">
        <f t="shared" si="30"/>
        <v>0</v>
      </c>
      <c r="X86" s="94">
        <f t="shared" si="30"/>
        <v>0</v>
      </c>
      <c r="Y86" s="94">
        <f t="shared" si="30"/>
        <v>0</v>
      </c>
      <c r="Z86" s="94">
        <f t="shared" si="30"/>
        <v>0</v>
      </c>
      <c r="AA86" s="94">
        <f t="shared" si="22"/>
        <v>1876581</v>
      </c>
    </row>
    <row r="87" spans="1:27" ht="379.5" customHeight="1">
      <c r="A87" s="13" t="s">
        <v>215</v>
      </c>
      <c r="B87" s="13" t="s">
        <v>214</v>
      </c>
      <c r="C87" s="13" t="s">
        <v>52</v>
      </c>
      <c r="D87" s="14" t="s">
        <v>216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>Q87+T87</f>
        <v>1376581</v>
      </c>
      <c r="Q87" s="19"/>
      <c r="R87" s="19"/>
      <c r="S87" s="19"/>
      <c r="T87" s="19">
        <f>1376581</f>
        <v>1376581</v>
      </c>
      <c r="U87" s="94"/>
      <c r="V87" s="19"/>
      <c r="W87" s="19"/>
      <c r="X87" s="19"/>
      <c r="Y87" s="19"/>
      <c r="Z87" s="100"/>
      <c r="AA87" s="94">
        <f t="shared" si="22"/>
        <v>1376581</v>
      </c>
    </row>
    <row r="88" spans="1:27" ht="204.75">
      <c r="A88" s="13" t="s">
        <v>228</v>
      </c>
      <c r="B88" s="13" t="s">
        <v>229</v>
      </c>
      <c r="C88" s="13" t="s">
        <v>52</v>
      </c>
      <c r="D88" s="14" t="s">
        <v>230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>Q88+T88</f>
        <v>500000</v>
      </c>
      <c r="Q88" s="19"/>
      <c r="R88" s="19"/>
      <c r="S88" s="19"/>
      <c r="T88" s="19">
        <v>500000</v>
      </c>
      <c r="U88" s="94"/>
      <c r="V88" s="19"/>
      <c r="W88" s="19"/>
      <c r="X88" s="19"/>
      <c r="Y88" s="19"/>
      <c r="Z88" s="100"/>
      <c r="AA88" s="94">
        <f t="shared" si="22"/>
        <v>500000</v>
      </c>
    </row>
    <row r="89" spans="1:27" ht="29.25">
      <c r="A89" s="26" t="s">
        <v>113</v>
      </c>
      <c r="B89" s="26" t="s">
        <v>113</v>
      </c>
      <c r="C89" s="26" t="s">
        <v>113</v>
      </c>
      <c r="D89" s="15" t="s">
        <v>109</v>
      </c>
      <c r="E89" s="20" t="e">
        <f>E22+E39+E48+E51+E62+#REF!+#REF!+#REF!+E74+E83+E86</f>
        <v>#REF!</v>
      </c>
      <c r="F89" s="20" t="e">
        <f>F22+F39+F48+F51+F62+#REF!+#REF!+#REF!+F74+F83+F86</f>
        <v>#REF!</v>
      </c>
      <c r="G89" s="20" t="e">
        <f>G22+G39+G48+G51+G62+#REF!+#REF!+#REF!+G74+G83+G86</f>
        <v>#REF!</v>
      </c>
      <c r="H89" s="20" t="e">
        <f>H22+H39+H48+H51+H62+#REF!+#REF!+#REF!+H74+H83+H86</f>
        <v>#REF!</v>
      </c>
      <c r="I89" s="20" t="e">
        <f>I22+I39+I48+I51+I62+#REF!+#REF!+#REF!+I74+I83+I86</f>
        <v>#REF!</v>
      </c>
      <c r="J89" s="20" t="e">
        <f>J22+J39+J48+J51+J62+#REF!+#REF!+#REF!+J74+J83+J86</f>
        <v>#REF!</v>
      </c>
      <c r="K89" s="20" t="e">
        <f>K22+K39+K48+K51+K62+#REF!+#REF!+#REF!+K74+K83+K86</f>
        <v>#REF!</v>
      </c>
      <c r="L89" s="20" t="e">
        <f>L22+L39+L48+L51+L62+#REF!+#REF!+#REF!+L74+L83+L86</f>
        <v>#REF!</v>
      </c>
      <c r="M89" s="20" t="e">
        <f>M22+M39+M48+M51+M62+#REF!+#REF!+#REF!+M74+M83+M86</f>
        <v>#REF!</v>
      </c>
      <c r="N89" s="20" t="e">
        <f>N22+N39+N48+N51+N62+#REF!+#REF!+#REF!+N74+N83+N86</f>
        <v>#REF!</v>
      </c>
      <c r="O89" s="20" t="e">
        <f>O22+O39+O48+O51+O62+#REF!+#REF!+#REF!+O74+O83+O86</f>
        <v>#REF!</v>
      </c>
      <c r="P89" s="20">
        <f>P21+P38+P47+P61+P58+P66+P69+P73+P85</f>
        <v>7277297</v>
      </c>
      <c r="Q89" s="20">
        <f aca="true" t="shared" si="31" ref="Q89:AA89">Q21+Q38+Q47+Q61+Q58+Q66+Q69+Q73+Q85</f>
        <v>5400716</v>
      </c>
      <c r="R89" s="20">
        <f t="shared" si="31"/>
        <v>0</v>
      </c>
      <c r="S89" s="20">
        <f t="shared" si="31"/>
        <v>0</v>
      </c>
      <c r="T89" s="20">
        <f t="shared" si="31"/>
        <v>1876581</v>
      </c>
      <c r="U89" s="20">
        <f t="shared" si="31"/>
        <v>7718972</v>
      </c>
      <c r="V89" s="20">
        <f t="shared" si="31"/>
        <v>7718972</v>
      </c>
      <c r="W89" s="20">
        <f t="shared" si="31"/>
        <v>0</v>
      </c>
      <c r="X89" s="20">
        <f t="shared" si="31"/>
        <v>0</v>
      </c>
      <c r="Y89" s="20">
        <f t="shared" si="31"/>
        <v>0</v>
      </c>
      <c r="Z89" s="20">
        <f t="shared" si="31"/>
        <v>7718972</v>
      </c>
      <c r="AA89" s="20">
        <f t="shared" si="31"/>
        <v>14996269</v>
      </c>
    </row>
    <row r="91" ht="30.75">
      <c r="Q91" s="18"/>
    </row>
    <row r="92" spans="4:27" ht="36" customHeight="1">
      <c r="D92" s="88"/>
      <c r="E92" s="2"/>
      <c r="F92" s="2"/>
      <c r="G92" s="2"/>
      <c r="H92" s="2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1"/>
    </row>
    <row r="94" ht="12.75">
      <c r="Q94" s="21"/>
    </row>
    <row r="96" spans="2:27" ht="30.7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AA96" s="116"/>
    </row>
    <row r="97" spans="16:27" ht="30.75"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16:18" ht="30.75">
      <c r="P98" s="116"/>
      <c r="R98" s="116"/>
    </row>
    <row r="99" ht="30.75">
      <c r="P99" s="116"/>
    </row>
    <row r="100" ht="30.75">
      <c r="P100" s="116"/>
    </row>
    <row r="101" ht="30.75">
      <c r="P101" s="116"/>
    </row>
    <row r="102" ht="30.75">
      <c r="P102" s="116"/>
    </row>
    <row r="103" ht="30.75">
      <c r="P103" s="116"/>
    </row>
    <row r="104" ht="30.75">
      <c r="P104" s="116"/>
    </row>
  </sheetData>
  <sheetProtection/>
  <mergeCells count="27">
    <mergeCell ref="B11:Z11"/>
    <mergeCell ref="A15:A18"/>
    <mergeCell ref="B15:B18"/>
    <mergeCell ref="C15:C18"/>
    <mergeCell ref="D15:D18"/>
    <mergeCell ref="U15:Z16"/>
    <mergeCell ref="V17:V18"/>
    <mergeCell ref="W17:W18"/>
    <mergeCell ref="H17:H18"/>
    <mergeCell ref="I17:I18"/>
    <mergeCell ref="E15:M16"/>
    <mergeCell ref="N15:N18"/>
    <mergeCell ref="AA15:AA18"/>
    <mergeCell ref="E17:F17"/>
    <mergeCell ref="G17:G18"/>
    <mergeCell ref="O17:O18"/>
    <mergeCell ref="T17:T18"/>
    <mergeCell ref="P17:P18"/>
    <mergeCell ref="P15:T16"/>
    <mergeCell ref="R17:S17"/>
    <mergeCell ref="J17:J18"/>
    <mergeCell ref="K17:L17"/>
    <mergeCell ref="X17:Y17"/>
    <mergeCell ref="Z17:Z18"/>
    <mergeCell ref="M17:M18"/>
    <mergeCell ref="Q17:Q18"/>
    <mergeCell ref="U17:U18"/>
  </mergeCells>
  <printOptions/>
  <pageMargins left="0.35433070866141736" right="0.1968503937007874" top="0.5905511811023623" bottom="0.5905511811023623" header="0.5118110236220472" footer="0.5118110236220472"/>
  <pageSetup fitToHeight="16" horizontalDpi="600" verticalDpi="6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H1">
      <selection activeCell="N9" sqref="N9"/>
    </sheetView>
  </sheetViews>
  <sheetFormatPr defaultColWidth="9.00390625" defaultRowHeight="12.75"/>
  <cols>
    <col min="1" max="1" width="15.125" style="0" bestFit="1" customWidth="1"/>
    <col min="2" max="2" width="14.375" style="0" customWidth="1"/>
    <col min="3" max="3" width="16.75390625" style="0" customWidth="1"/>
    <col min="4" max="4" width="42.125" style="0" customWidth="1"/>
    <col min="5" max="5" width="19.00390625" style="0" customWidth="1"/>
    <col min="6" max="6" width="17.625" style="0" customWidth="1"/>
    <col min="7" max="7" width="17.00390625" style="0" customWidth="1"/>
    <col min="8" max="8" width="17.25390625" style="0" customWidth="1"/>
    <col min="9" max="9" width="12.25390625" style="0" customWidth="1"/>
    <col min="10" max="10" width="18.75390625" style="0" customWidth="1"/>
    <col min="11" max="11" width="18.875" style="0" customWidth="1"/>
    <col min="12" max="12" width="18.00390625" style="0" customWidth="1"/>
    <col min="13" max="13" width="16.875" style="0" customWidth="1"/>
    <col min="14" max="14" width="17.75390625" style="0" customWidth="1"/>
    <col min="15" max="15" width="16.375" style="0" customWidth="1"/>
    <col min="16" max="16" width="17.75390625" style="0" customWidth="1"/>
  </cols>
  <sheetData>
    <row r="1" ht="20.25">
      <c r="N1" s="118" t="s">
        <v>326</v>
      </c>
    </row>
    <row r="2" ht="20.25">
      <c r="N2" s="118" t="s">
        <v>281</v>
      </c>
    </row>
    <row r="3" ht="20.25">
      <c r="N3" s="118" t="s">
        <v>282</v>
      </c>
    </row>
    <row r="4" ht="20.25">
      <c r="N4" s="118"/>
    </row>
    <row r="5" spans="14:15" ht="20.25">
      <c r="N5" s="118" t="s">
        <v>286</v>
      </c>
      <c r="O5" s="31"/>
    </row>
    <row r="6" spans="1:15" ht="21.75" customHeight="1">
      <c r="A6" s="151"/>
      <c r="B6" s="151"/>
      <c r="I6" s="198"/>
      <c r="J6" s="36"/>
      <c r="K6" s="36"/>
      <c r="L6" s="36"/>
      <c r="M6" s="36"/>
      <c r="N6" s="119" t="s">
        <v>327</v>
      </c>
      <c r="O6" s="32"/>
    </row>
    <row r="7" spans="14:15" ht="20.25">
      <c r="N7" s="119" t="s">
        <v>330</v>
      </c>
      <c r="O7" s="31"/>
    </row>
    <row r="8" spans="14:16" ht="20.25">
      <c r="N8" s="118" t="s">
        <v>329</v>
      </c>
      <c r="O8" s="31"/>
      <c r="P8" s="31"/>
    </row>
    <row r="9" ht="19.5" customHeight="1"/>
    <row r="10" ht="22.5" customHeight="1"/>
    <row r="11" spans="1:16" ht="23.25" customHeight="1">
      <c r="A11" s="232" t="s">
        <v>287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ht="15.75">
      <c r="A12" s="47">
        <v>21528000000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ht="12.75">
      <c r="A13" s="39" t="s">
        <v>112</v>
      </c>
    </row>
    <row r="14" spans="1:16" ht="21.75" customHeight="1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</row>
    <row r="15" ht="16.5" customHeight="1">
      <c r="P15" s="199" t="s">
        <v>0</v>
      </c>
    </row>
    <row r="16" spans="1:16" ht="34.5" customHeight="1">
      <c r="A16" s="265" t="s">
        <v>12</v>
      </c>
      <c r="B16" s="265" t="s">
        <v>13</v>
      </c>
      <c r="C16" s="265" t="s">
        <v>5</v>
      </c>
      <c r="D16" s="265" t="s">
        <v>14</v>
      </c>
      <c r="E16" s="265" t="s">
        <v>266</v>
      </c>
      <c r="F16" s="265"/>
      <c r="G16" s="265"/>
      <c r="H16" s="265"/>
      <c r="I16" s="265" t="s">
        <v>267</v>
      </c>
      <c r="J16" s="265"/>
      <c r="K16" s="265"/>
      <c r="L16" s="265"/>
      <c r="M16" s="265" t="s">
        <v>268</v>
      </c>
      <c r="N16" s="265"/>
      <c r="O16" s="265"/>
      <c r="P16" s="265"/>
    </row>
    <row r="17" spans="1:16" ht="33" customHeight="1">
      <c r="A17" s="265"/>
      <c r="B17" s="265"/>
      <c r="C17" s="265"/>
      <c r="D17" s="265"/>
      <c r="E17" s="265" t="s">
        <v>237</v>
      </c>
      <c r="F17" s="265" t="s">
        <v>238</v>
      </c>
      <c r="G17" s="265"/>
      <c r="H17" s="265" t="s">
        <v>269</v>
      </c>
      <c r="I17" s="265" t="s">
        <v>237</v>
      </c>
      <c r="J17" s="265" t="s">
        <v>238</v>
      </c>
      <c r="K17" s="265"/>
      <c r="L17" s="265" t="s">
        <v>269</v>
      </c>
      <c r="M17" s="265" t="s">
        <v>237</v>
      </c>
      <c r="N17" s="265" t="s">
        <v>238</v>
      </c>
      <c r="O17" s="265"/>
      <c r="P17" s="265" t="s">
        <v>269</v>
      </c>
    </row>
    <row r="18" spans="1:16" ht="51" customHeight="1">
      <c r="A18" s="265"/>
      <c r="B18" s="265"/>
      <c r="C18" s="265"/>
      <c r="D18" s="265"/>
      <c r="E18" s="265"/>
      <c r="F18" s="200" t="s">
        <v>3</v>
      </c>
      <c r="G18" s="200" t="s">
        <v>4</v>
      </c>
      <c r="H18" s="265"/>
      <c r="I18" s="265"/>
      <c r="J18" s="200" t="s">
        <v>3</v>
      </c>
      <c r="K18" s="200" t="s">
        <v>4</v>
      </c>
      <c r="L18" s="265"/>
      <c r="M18" s="265"/>
      <c r="N18" s="200" t="s">
        <v>3</v>
      </c>
      <c r="O18" s="200" t="s">
        <v>4</v>
      </c>
      <c r="P18" s="265"/>
    </row>
    <row r="19" spans="1:16" ht="12.75">
      <c r="A19" s="201">
        <v>1</v>
      </c>
      <c r="B19" s="201">
        <v>2</v>
      </c>
      <c r="C19" s="201">
        <v>3</v>
      </c>
      <c r="D19" s="201">
        <v>4</v>
      </c>
      <c r="E19" s="201">
        <v>5</v>
      </c>
      <c r="F19" s="201">
        <v>6</v>
      </c>
      <c r="G19" s="201">
        <v>7</v>
      </c>
      <c r="H19" s="201">
        <v>8</v>
      </c>
      <c r="I19" s="201">
        <v>9</v>
      </c>
      <c r="J19" s="201">
        <v>10</v>
      </c>
      <c r="K19" s="201">
        <v>11</v>
      </c>
      <c r="L19" s="201">
        <v>12</v>
      </c>
      <c r="M19" s="201">
        <v>13</v>
      </c>
      <c r="N19" s="201">
        <v>14</v>
      </c>
      <c r="O19" s="201">
        <v>15</v>
      </c>
      <c r="P19" s="201">
        <v>16</v>
      </c>
    </row>
    <row r="20" spans="1:16" ht="67.5">
      <c r="A20" s="202" t="s">
        <v>15</v>
      </c>
      <c r="B20" s="202"/>
      <c r="C20" s="202"/>
      <c r="D20" s="203" t="s">
        <v>16</v>
      </c>
      <c r="E20" s="204">
        <f>E21</f>
        <v>-2000000</v>
      </c>
      <c r="F20" s="205"/>
      <c r="G20" s="205"/>
      <c r="H20" s="204">
        <f>H21</f>
        <v>-2000000</v>
      </c>
      <c r="I20" s="205"/>
      <c r="J20" s="205"/>
      <c r="K20" s="205"/>
      <c r="L20" s="205"/>
      <c r="M20" s="204">
        <f>M21</f>
        <v>-2000000</v>
      </c>
      <c r="N20" s="205"/>
      <c r="O20" s="205"/>
      <c r="P20" s="204">
        <f>P21</f>
        <v>-2000000</v>
      </c>
    </row>
    <row r="21" spans="1:16" ht="67.5">
      <c r="A21" s="202" t="s">
        <v>17</v>
      </c>
      <c r="B21" s="202"/>
      <c r="C21" s="202"/>
      <c r="D21" s="203" t="s">
        <v>16</v>
      </c>
      <c r="E21" s="204">
        <f>E22</f>
        <v>-2000000</v>
      </c>
      <c r="F21" s="204"/>
      <c r="G21" s="204"/>
      <c r="H21" s="204">
        <f>H22</f>
        <v>-2000000</v>
      </c>
      <c r="I21" s="204"/>
      <c r="J21" s="204"/>
      <c r="K21" s="204"/>
      <c r="L21" s="204"/>
      <c r="M21" s="204">
        <f>M22</f>
        <v>-2000000</v>
      </c>
      <c r="N21" s="204"/>
      <c r="O21" s="204"/>
      <c r="P21" s="204">
        <f>P22</f>
        <v>-2000000</v>
      </c>
    </row>
    <row r="22" spans="1:16" ht="118.5" customHeight="1">
      <c r="A22" s="206" t="s">
        <v>270</v>
      </c>
      <c r="B22" s="206" t="s">
        <v>271</v>
      </c>
      <c r="C22" s="206" t="s">
        <v>272</v>
      </c>
      <c r="D22" s="207" t="s">
        <v>273</v>
      </c>
      <c r="E22" s="208">
        <v>-2000000</v>
      </c>
      <c r="F22" s="209"/>
      <c r="G22" s="209"/>
      <c r="H22" s="209">
        <f>E22+F22</f>
        <v>-2000000</v>
      </c>
      <c r="I22" s="209"/>
      <c r="J22" s="209"/>
      <c r="K22" s="209"/>
      <c r="L22" s="209"/>
      <c r="M22" s="209">
        <f>E22-I22</f>
        <v>-2000000</v>
      </c>
      <c r="N22" s="209"/>
      <c r="O22" s="209"/>
      <c r="P22" s="209">
        <f>H22-L22</f>
        <v>-2000000</v>
      </c>
    </row>
    <row r="23" spans="1:16" ht="77.25" customHeight="1" hidden="1">
      <c r="A23" s="210">
        <v>3700000</v>
      </c>
      <c r="B23" s="210"/>
      <c r="C23" s="202"/>
      <c r="D23" s="203" t="s">
        <v>108</v>
      </c>
      <c r="E23" s="211"/>
      <c r="F23" s="205">
        <f>F25</f>
        <v>0</v>
      </c>
      <c r="G23" s="205">
        <f>G25</f>
        <v>0</v>
      </c>
      <c r="H23" s="205">
        <f>H25</f>
        <v>0</v>
      </c>
      <c r="I23" s="212"/>
      <c r="J23" s="205">
        <f>J26</f>
        <v>0</v>
      </c>
      <c r="K23" s="205">
        <f>K26</f>
        <v>0</v>
      </c>
      <c r="L23" s="205">
        <f>J23+I23</f>
        <v>0</v>
      </c>
      <c r="M23" s="209"/>
      <c r="N23" s="205">
        <f>O23</f>
        <v>0</v>
      </c>
      <c r="O23" s="205">
        <f>O25+O26</f>
        <v>0</v>
      </c>
      <c r="P23" s="205">
        <f>M23+N23</f>
        <v>0</v>
      </c>
    </row>
    <row r="24" spans="1:16" ht="77.25" customHeight="1" hidden="1">
      <c r="A24" s="210">
        <v>3710000</v>
      </c>
      <c r="B24" s="210"/>
      <c r="C24" s="202"/>
      <c r="D24" s="203" t="s">
        <v>108</v>
      </c>
      <c r="E24" s="211"/>
      <c r="F24" s="205">
        <f>G24</f>
        <v>0</v>
      </c>
      <c r="G24" s="205">
        <f>G25</f>
        <v>0</v>
      </c>
      <c r="H24" s="205">
        <f>E24+F24</f>
        <v>0</v>
      </c>
      <c r="I24" s="212"/>
      <c r="J24" s="205">
        <f>K24</f>
        <v>0</v>
      </c>
      <c r="K24" s="205">
        <f>K26</f>
        <v>0</v>
      </c>
      <c r="L24" s="205">
        <f>I24+J24</f>
        <v>0</v>
      </c>
      <c r="M24" s="209"/>
      <c r="N24" s="205">
        <f>O24</f>
        <v>0</v>
      </c>
      <c r="O24" s="205">
        <f>O25+O26</f>
        <v>0</v>
      </c>
      <c r="P24" s="205">
        <f>N24+M24</f>
        <v>0</v>
      </c>
    </row>
    <row r="25" spans="1:16" ht="139.5" hidden="1">
      <c r="A25" s="213">
        <v>3718881</v>
      </c>
      <c r="B25" s="213">
        <v>8881</v>
      </c>
      <c r="C25" s="206" t="s">
        <v>39</v>
      </c>
      <c r="D25" s="207" t="s">
        <v>274</v>
      </c>
      <c r="E25" s="211"/>
      <c r="F25" s="209">
        <f>G25</f>
        <v>0</v>
      </c>
      <c r="G25" s="209"/>
      <c r="H25" s="209">
        <f>E25+F25</f>
        <v>0</v>
      </c>
      <c r="I25" s="212"/>
      <c r="J25" s="209"/>
      <c r="K25" s="209"/>
      <c r="L25" s="209"/>
      <c r="M25" s="209"/>
      <c r="N25" s="209">
        <f>O25</f>
        <v>0</v>
      </c>
      <c r="O25" s="209">
        <f>K25+G25</f>
        <v>0</v>
      </c>
      <c r="P25" s="209">
        <f>M25+N25</f>
        <v>0</v>
      </c>
    </row>
    <row r="26" spans="1:16" ht="139.5" hidden="1">
      <c r="A26" s="213">
        <v>3718882</v>
      </c>
      <c r="B26" s="213">
        <v>8882</v>
      </c>
      <c r="C26" s="206" t="s">
        <v>39</v>
      </c>
      <c r="D26" s="214" t="s">
        <v>275</v>
      </c>
      <c r="E26" s="211"/>
      <c r="F26" s="215"/>
      <c r="G26" s="215"/>
      <c r="H26" s="215"/>
      <c r="I26" s="216"/>
      <c r="J26" s="209">
        <f>K26</f>
        <v>0</v>
      </c>
      <c r="K26" s="209"/>
      <c r="L26" s="209">
        <f>I26+J26</f>
        <v>0</v>
      </c>
      <c r="M26" s="209"/>
      <c r="N26" s="209">
        <f>O26</f>
        <v>0</v>
      </c>
      <c r="O26" s="209">
        <f>K26+G26</f>
        <v>0</v>
      </c>
      <c r="P26" s="209">
        <f>M26+N26</f>
        <v>0</v>
      </c>
    </row>
    <row r="27" spans="1:16" ht="23.25">
      <c r="A27" s="217" t="s">
        <v>124</v>
      </c>
      <c r="B27" s="217" t="s">
        <v>124</v>
      </c>
      <c r="C27" s="217" t="s">
        <v>124</v>
      </c>
      <c r="D27" s="218" t="s">
        <v>109</v>
      </c>
      <c r="E27" s="219">
        <f>E20+E23</f>
        <v>-2000000</v>
      </c>
      <c r="F27" s="219"/>
      <c r="G27" s="219"/>
      <c r="H27" s="219">
        <f>H20+H23</f>
        <v>-2000000</v>
      </c>
      <c r="I27" s="219"/>
      <c r="J27" s="219"/>
      <c r="K27" s="219"/>
      <c r="L27" s="219"/>
      <c r="M27" s="219">
        <f>M20+M23</f>
        <v>-2000000</v>
      </c>
      <c r="N27" s="219"/>
      <c r="O27" s="219"/>
      <c r="P27" s="219">
        <f>P20+P23</f>
        <v>-2000000</v>
      </c>
    </row>
    <row r="28" ht="27.75" customHeight="1"/>
    <row r="29" ht="15.75" customHeight="1"/>
    <row r="30" spans="3:24" ht="21" customHeight="1">
      <c r="C30" s="2"/>
      <c r="D30" s="88"/>
      <c r="E30" s="88"/>
      <c r="G30" s="88"/>
      <c r="H30" s="88"/>
      <c r="I30" s="2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</row>
    <row r="31" spans="3:13" ht="18.75">
      <c r="C31" s="31"/>
      <c r="D31" s="31"/>
      <c r="E31" s="31"/>
      <c r="F31" s="153"/>
      <c r="G31" s="153"/>
      <c r="H31" s="153"/>
      <c r="I31" s="153"/>
      <c r="J31" s="153"/>
      <c r="K31" s="153"/>
      <c r="L31" s="31"/>
      <c r="M31" s="153"/>
    </row>
    <row r="32" spans="3:13" ht="18" customHeight="1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</sheetData>
  <sheetProtection/>
  <mergeCells count="18">
    <mergeCell ref="N17:O17"/>
    <mergeCell ref="P17:P18"/>
    <mergeCell ref="F17:G17"/>
    <mergeCell ref="H17:H18"/>
    <mergeCell ref="I17:I18"/>
    <mergeCell ref="J17:K17"/>
    <mergeCell ref="L17:L18"/>
    <mergeCell ref="M17:M18"/>
    <mergeCell ref="A11:P11"/>
    <mergeCell ref="A14:P14"/>
    <mergeCell ref="A16:A18"/>
    <mergeCell ref="B16:B18"/>
    <mergeCell ref="C16:C18"/>
    <mergeCell ref="D16:D18"/>
    <mergeCell ref="E16:H16"/>
    <mergeCell ref="I16:L16"/>
    <mergeCell ref="M16:P16"/>
    <mergeCell ref="E17:E18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1.25390625" style="0" customWidth="1"/>
    <col min="2" max="2" width="19.625" style="0" customWidth="1"/>
    <col min="3" max="3" width="54.375" style="0" customWidth="1"/>
    <col min="4" max="4" width="15.125" style="0" customWidth="1"/>
  </cols>
  <sheetData>
    <row r="1" spans="3:4" ht="18.75">
      <c r="C1" s="31" t="s">
        <v>331</v>
      </c>
      <c r="D1" s="153"/>
    </row>
    <row r="2" spans="3:4" ht="18.75">
      <c r="C2" s="31" t="s">
        <v>289</v>
      </c>
      <c r="D2" s="153"/>
    </row>
    <row r="3" spans="3:4" ht="18.75">
      <c r="C3" s="31" t="s">
        <v>288</v>
      </c>
      <c r="D3" s="153"/>
    </row>
    <row r="4" spans="3:4" ht="18.75">
      <c r="C4" s="31"/>
      <c r="D4" s="153"/>
    </row>
    <row r="5" spans="3:4" ht="18.75">
      <c r="C5" s="31" t="s">
        <v>290</v>
      </c>
      <c r="D5" s="31"/>
    </row>
    <row r="6" spans="3:4" ht="18.75">
      <c r="C6" s="32" t="s">
        <v>332</v>
      </c>
      <c r="D6" s="32"/>
    </row>
    <row r="7" spans="3:4" ht="18.75">
      <c r="C7" s="32" t="s">
        <v>333</v>
      </c>
      <c r="D7" s="31"/>
    </row>
    <row r="8" spans="3:5" ht="18.75">
      <c r="C8" s="31" t="s">
        <v>334</v>
      </c>
      <c r="D8" s="31"/>
      <c r="E8" s="31"/>
    </row>
    <row r="9" spans="4:5" ht="20.25">
      <c r="D9" s="118"/>
      <c r="E9" s="118"/>
    </row>
    <row r="11" spans="1:5" ht="36" customHeight="1">
      <c r="A11" s="281" t="s">
        <v>311</v>
      </c>
      <c r="B11" s="281"/>
      <c r="C11" s="282"/>
      <c r="D11" s="282"/>
      <c r="E11" s="173"/>
    </row>
    <row r="12" spans="2:3" ht="18.75">
      <c r="B12" s="283">
        <v>21528000000</v>
      </c>
      <c r="C12" s="284"/>
    </row>
    <row r="13" spans="2:3" ht="15.75">
      <c r="B13" s="285" t="s">
        <v>112</v>
      </c>
      <c r="C13" s="284"/>
    </row>
    <row r="16" spans="1:4" ht="18.75">
      <c r="A16" s="278" t="s">
        <v>231</v>
      </c>
      <c r="B16" s="278"/>
      <c r="C16" s="279"/>
      <c r="D16" s="279"/>
    </row>
    <row r="17" spans="1:2" ht="18.75">
      <c r="A17" s="173"/>
      <c r="B17" s="173"/>
    </row>
    <row r="18" ht="18.75">
      <c r="D18" s="174" t="s">
        <v>0</v>
      </c>
    </row>
    <row r="19" spans="1:5" ht="66">
      <c r="A19" s="175" t="s">
        <v>232</v>
      </c>
      <c r="B19" s="286" t="s">
        <v>233</v>
      </c>
      <c r="C19" s="287"/>
      <c r="D19" s="175" t="s">
        <v>123</v>
      </c>
      <c r="E19" s="176"/>
    </row>
    <row r="20" spans="1:4" ht="15">
      <c r="A20" s="177">
        <v>1</v>
      </c>
      <c r="B20" s="288">
        <v>2</v>
      </c>
      <c r="C20" s="289"/>
      <c r="D20" s="177">
        <v>3</v>
      </c>
    </row>
    <row r="21" spans="1:4" ht="21.75" customHeight="1">
      <c r="A21" s="273" t="s">
        <v>234</v>
      </c>
      <c r="B21" s="273"/>
      <c r="C21" s="274"/>
      <c r="D21" s="274"/>
    </row>
    <row r="22" spans="1:4" ht="57" customHeight="1">
      <c r="A22" s="164">
        <v>41051100</v>
      </c>
      <c r="B22" s="280" t="s">
        <v>308</v>
      </c>
      <c r="C22" s="267"/>
      <c r="D22" s="186">
        <f>D23</f>
        <v>500000</v>
      </c>
    </row>
    <row r="23" spans="1:4" ht="25.5" customHeight="1">
      <c r="A23" s="189">
        <v>21100000000</v>
      </c>
      <c r="B23" s="268" t="s">
        <v>246</v>
      </c>
      <c r="C23" s="267"/>
      <c r="D23" s="186">
        <v>500000</v>
      </c>
    </row>
    <row r="24" spans="1:4" ht="25.5" customHeight="1">
      <c r="A24" s="164">
        <v>41053900</v>
      </c>
      <c r="B24" s="280" t="s">
        <v>309</v>
      </c>
      <c r="C24" s="267"/>
      <c r="D24" s="186">
        <f>D26</f>
        <v>39000</v>
      </c>
    </row>
    <row r="25" spans="1:4" ht="97.5" customHeight="1">
      <c r="A25" s="164"/>
      <c r="B25" s="266" t="s">
        <v>310</v>
      </c>
      <c r="C25" s="267"/>
      <c r="D25" s="188">
        <v>39000</v>
      </c>
    </row>
    <row r="26" spans="1:4" ht="21.75" customHeight="1">
      <c r="A26" s="189">
        <v>21100000000</v>
      </c>
      <c r="B26" s="268" t="s">
        <v>246</v>
      </c>
      <c r="C26" s="267"/>
      <c r="D26" s="186">
        <f>D25</f>
        <v>39000</v>
      </c>
    </row>
    <row r="27" spans="1:4" ht="18.75" customHeight="1">
      <c r="A27" s="273" t="s">
        <v>235</v>
      </c>
      <c r="B27" s="273"/>
      <c r="C27" s="274"/>
      <c r="D27" s="274"/>
    </row>
    <row r="28" spans="1:4" ht="27.75" customHeight="1">
      <c r="A28" s="179" t="s">
        <v>113</v>
      </c>
      <c r="B28" s="275" t="s">
        <v>236</v>
      </c>
      <c r="C28" s="276"/>
      <c r="D28" s="181">
        <f>D29+D30</f>
        <v>539000</v>
      </c>
    </row>
    <row r="29" spans="1:4" ht="18.75">
      <c r="A29" s="179" t="s">
        <v>113</v>
      </c>
      <c r="B29" s="277" t="s">
        <v>237</v>
      </c>
      <c r="C29" s="276"/>
      <c r="D29" s="181">
        <f>D23+D26</f>
        <v>539000</v>
      </c>
    </row>
    <row r="30" spans="1:4" ht="18.75">
      <c r="A30" s="179" t="s">
        <v>113</v>
      </c>
      <c r="B30" s="277" t="s">
        <v>238</v>
      </c>
      <c r="C30" s="276"/>
      <c r="D30" s="183"/>
    </row>
    <row r="33" spans="1:4" ht="18.75">
      <c r="A33" s="278" t="s">
        <v>239</v>
      </c>
      <c r="B33" s="278"/>
      <c r="C33" s="279"/>
      <c r="D33" s="279"/>
    </row>
    <row r="35" ht="18.75">
      <c r="D35" s="174" t="s">
        <v>0</v>
      </c>
    </row>
    <row r="36" spans="1:4" ht="115.5">
      <c r="A36" s="175" t="s">
        <v>240</v>
      </c>
      <c r="B36" s="175" t="s">
        <v>13</v>
      </c>
      <c r="C36" s="175" t="s">
        <v>241</v>
      </c>
      <c r="D36" s="175" t="s">
        <v>123</v>
      </c>
    </row>
    <row r="37" spans="1:4" ht="15">
      <c r="A37" s="177">
        <v>1</v>
      </c>
      <c r="B37" s="177">
        <v>2</v>
      </c>
      <c r="C37" s="177">
        <v>3</v>
      </c>
      <c r="D37" s="177">
        <v>4</v>
      </c>
    </row>
    <row r="38" spans="1:4" ht="18.75">
      <c r="A38" s="269" t="s">
        <v>242</v>
      </c>
      <c r="B38" s="270"/>
      <c r="C38" s="271"/>
      <c r="D38" s="272"/>
    </row>
    <row r="39" spans="1:4" ht="131.25">
      <c r="A39" s="194" t="s">
        <v>215</v>
      </c>
      <c r="B39" s="194" t="s">
        <v>214</v>
      </c>
      <c r="C39" s="195" t="s">
        <v>216</v>
      </c>
      <c r="D39" s="186">
        <f>D41</f>
        <v>1376581</v>
      </c>
    </row>
    <row r="40" spans="1:4" ht="75">
      <c r="A40" s="178"/>
      <c r="B40" s="178"/>
      <c r="C40" s="196" t="s">
        <v>247</v>
      </c>
      <c r="D40" s="188">
        <v>1376581</v>
      </c>
    </row>
    <row r="41" spans="1:4" ht="18.75">
      <c r="A41" s="189">
        <v>21100000000</v>
      </c>
      <c r="B41" s="190"/>
      <c r="C41" s="190" t="s">
        <v>246</v>
      </c>
      <c r="D41" s="186">
        <f>D40</f>
        <v>1376581</v>
      </c>
    </row>
    <row r="42" spans="1:4" ht="56.25">
      <c r="A42" s="184">
        <v>3719800</v>
      </c>
      <c r="B42" s="184">
        <v>9800</v>
      </c>
      <c r="C42" s="185" t="s">
        <v>230</v>
      </c>
      <c r="D42" s="186">
        <f>D44</f>
        <v>500000</v>
      </c>
    </row>
    <row r="43" spans="1:4" ht="56.25">
      <c r="A43" s="184"/>
      <c r="B43" s="184"/>
      <c r="C43" s="187" t="s">
        <v>245</v>
      </c>
      <c r="D43" s="188">
        <v>500000</v>
      </c>
    </row>
    <row r="44" spans="1:4" ht="18.75">
      <c r="A44" s="189">
        <v>99000000000</v>
      </c>
      <c r="B44" s="190"/>
      <c r="C44" s="190" t="s">
        <v>243</v>
      </c>
      <c r="D44" s="186">
        <f>D43</f>
        <v>500000</v>
      </c>
    </row>
    <row r="45" spans="1:4" ht="18.75">
      <c r="A45" s="273" t="s">
        <v>244</v>
      </c>
      <c r="B45" s="273"/>
      <c r="C45" s="274"/>
      <c r="D45" s="274"/>
    </row>
    <row r="46" spans="1:4" ht="18.75">
      <c r="A46" s="179" t="s">
        <v>113</v>
      </c>
      <c r="B46" s="179" t="s">
        <v>113</v>
      </c>
      <c r="C46" s="180" t="s">
        <v>236</v>
      </c>
      <c r="D46" s="181"/>
    </row>
    <row r="47" spans="1:4" ht="18.75">
      <c r="A47" s="179" t="s">
        <v>113</v>
      </c>
      <c r="B47" s="179" t="s">
        <v>113</v>
      </c>
      <c r="C47" s="182" t="s">
        <v>237</v>
      </c>
      <c r="D47" s="181">
        <f>D39+D42</f>
        <v>1876581</v>
      </c>
    </row>
    <row r="48" spans="1:4" ht="18.75">
      <c r="A48" s="179" t="s">
        <v>113</v>
      </c>
      <c r="B48" s="179" t="s">
        <v>113</v>
      </c>
      <c r="C48" s="182" t="s">
        <v>238</v>
      </c>
      <c r="D48" s="183"/>
    </row>
    <row r="49" spans="1:4" ht="18.75">
      <c r="A49" s="191"/>
      <c r="B49" s="191"/>
      <c r="C49" s="192"/>
      <c r="D49" s="193"/>
    </row>
    <row r="50" spans="1:4" ht="18.75">
      <c r="A50" s="191"/>
      <c r="B50" s="191"/>
      <c r="C50" s="192"/>
      <c r="D50" s="193"/>
    </row>
    <row r="53" spans="1:3" ht="18.75">
      <c r="A53" s="31"/>
      <c r="B53" s="31"/>
      <c r="C53" s="31"/>
    </row>
  </sheetData>
  <sheetProtection/>
  <mergeCells count="19">
    <mergeCell ref="B19:C19"/>
    <mergeCell ref="B20:C20"/>
    <mergeCell ref="B24:C24"/>
    <mergeCell ref="A11:D11"/>
    <mergeCell ref="B12:C12"/>
    <mergeCell ref="B13:C13"/>
    <mergeCell ref="A16:D16"/>
    <mergeCell ref="A21:D21"/>
    <mergeCell ref="A27:D27"/>
    <mergeCell ref="B28:C28"/>
    <mergeCell ref="B29:C29"/>
    <mergeCell ref="B22:C22"/>
    <mergeCell ref="B23:C23"/>
    <mergeCell ref="B25:C25"/>
    <mergeCell ref="B26:C26"/>
    <mergeCell ref="A38:D38"/>
    <mergeCell ref="A45:D45"/>
    <mergeCell ref="B30:C30"/>
    <mergeCell ref="A33:D3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zoomScalePageLayoutView="0" workbookViewId="0" topLeftCell="E1">
      <selection activeCell="H9" sqref="H9"/>
    </sheetView>
  </sheetViews>
  <sheetFormatPr defaultColWidth="9.00390625" defaultRowHeight="12.75"/>
  <cols>
    <col min="1" max="1" width="15.625" style="0" customWidth="1"/>
    <col min="2" max="2" width="16.00390625" style="0" customWidth="1"/>
    <col min="3" max="3" width="17.00390625" style="0" customWidth="1"/>
    <col min="4" max="4" width="44.00390625" style="0" customWidth="1"/>
    <col min="5" max="5" width="85.25390625" style="0" customWidth="1"/>
    <col min="6" max="7" width="18.25390625" style="0" customWidth="1"/>
    <col min="8" max="8" width="14.875" style="0" customWidth="1"/>
    <col min="9" max="9" width="20.25390625" style="0" customWidth="1"/>
    <col min="10" max="10" width="14.875" style="0" customWidth="1"/>
  </cols>
  <sheetData>
    <row r="1" ht="20.25">
      <c r="H1" s="118" t="s">
        <v>326</v>
      </c>
    </row>
    <row r="2" ht="20.25">
      <c r="H2" s="118" t="s">
        <v>281</v>
      </c>
    </row>
    <row r="3" ht="20.25">
      <c r="H3" s="118" t="s">
        <v>282</v>
      </c>
    </row>
    <row r="4" ht="20.25">
      <c r="H4" s="118"/>
    </row>
    <row r="5" spans="8:9" ht="20.25">
      <c r="H5" s="118" t="s">
        <v>258</v>
      </c>
      <c r="I5" s="31"/>
    </row>
    <row r="6" spans="8:9" ht="20.25">
      <c r="H6" s="119" t="s">
        <v>327</v>
      </c>
      <c r="I6" s="32"/>
    </row>
    <row r="7" spans="8:9" ht="20.25">
      <c r="H7" s="119" t="s">
        <v>328</v>
      </c>
      <c r="I7" s="31"/>
    </row>
    <row r="8" spans="8:10" ht="20.25">
      <c r="H8" s="118" t="s">
        <v>329</v>
      </c>
      <c r="I8" s="31"/>
      <c r="J8" s="31"/>
    </row>
    <row r="9" spans="8:10" ht="20.25">
      <c r="H9" s="119"/>
      <c r="I9" s="32"/>
      <c r="J9" s="31"/>
    </row>
    <row r="10" spans="8:10" ht="20.25">
      <c r="H10" s="119"/>
      <c r="I10" s="31"/>
      <c r="J10" s="31"/>
    </row>
    <row r="11" spans="1:10" ht="24.75" customHeight="1">
      <c r="A11" s="291" t="s">
        <v>285</v>
      </c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36.75" customHeight="1">
      <c r="A12" s="291"/>
      <c r="B12" s="291"/>
      <c r="C12" s="291"/>
      <c r="D12" s="291"/>
      <c r="E12" s="291"/>
      <c r="F12" s="291"/>
      <c r="G12" s="291"/>
      <c r="H12" s="291"/>
      <c r="I12" s="291"/>
      <c r="J12" s="291"/>
    </row>
    <row r="13" spans="1:10" ht="20.25">
      <c r="A13" s="82"/>
      <c r="B13" s="82"/>
      <c r="C13" s="82"/>
      <c r="D13" s="82"/>
      <c r="E13" s="82"/>
      <c r="F13" s="82"/>
      <c r="G13" s="82"/>
      <c r="H13" s="82"/>
      <c r="I13" s="82"/>
      <c r="J13" s="82"/>
    </row>
    <row r="14" spans="1:10" ht="22.5" customHeight="1">
      <c r="A14" s="127" t="s">
        <v>126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5.75" customHeight="1">
      <c r="A15" s="126" t="s">
        <v>112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5" customHeight="1">
      <c r="A16" s="51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27.75" customHeight="1">
      <c r="A17" s="290" t="s">
        <v>12</v>
      </c>
      <c r="B17" s="290" t="s">
        <v>13</v>
      </c>
      <c r="C17" s="290" t="s">
        <v>5</v>
      </c>
      <c r="D17" s="290" t="s">
        <v>137</v>
      </c>
      <c r="E17" s="290" t="s">
        <v>138</v>
      </c>
      <c r="F17" s="290" t="s">
        <v>139</v>
      </c>
      <c r="G17" s="290" t="s">
        <v>140</v>
      </c>
      <c r="H17" s="290" t="s">
        <v>141</v>
      </c>
      <c r="I17" s="290" t="s">
        <v>142</v>
      </c>
      <c r="J17" s="290" t="s">
        <v>143</v>
      </c>
    </row>
    <row r="18" spans="1:10" ht="27.75" customHeight="1">
      <c r="A18" s="290"/>
      <c r="B18" s="290"/>
      <c r="C18" s="290"/>
      <c r="D18" s="290"/>
      <c r="E18" s="290"/>
      <c r="F18" s="290"/>
      <c r="G18" s="290"/>
      <c r="H18" s="290"/>
      <c r="I18" s="290"/>
      <c r="J18" s="290"/>
    </row>
    <row r="19" spans="1:10" ht="27.75" customHeight="1">
      <c r="A19" s="290"/>
      <c r="B19" s="290"/>
      <c r="C19" s="290"/>
      <c r="D19" s="290"/>
      <c r="E19" s="290"/>
      <c r="F19" s="290"/>
      <c r="G19" s="290"/>
      <c r="H19" s="290"/>
      <c r="I19" s="290"/>
      <c r="J19" s="290"/>
    </row>
    <row r="20" spans="1:10" ht="27.75" customHeight="1">
      <c r="A20" s="290"/>
      <c r="B20" s="290"/>
      <c r="C20" s="290"/>
      <c r="D20" s="290"/>
      <c r="E20" s="290"/>
      <c r="F20" s="290"/>
      <c r="G20" s="290"/>
      <c r="H20" s="290"/>
      <c r="I20" s="290"/>
      <c r="J20" s="290"/>
    </row>
    <row r="21" spans="1:10" ht="45" customHeight="1">
      <c r="A21" s="290"/>
      <c r="B21" s="290"/>
      <c r="C21" s="290"/>
      <c r="D21" s="290"/>
      <c r="E21" s="290"/>
      <c r="F21" s="290"/>
      <c r="G21" s="290"/>
      <c r="H21" s="290"/>
      <c r="I21" s="290"/>
      <c r="J21" s="290"/>
    </row>
    <row r="22" spans="1:10" ht="15.75">
      <c r="A22" s="35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5">
        <v>7</v>
      </c>
      <c r="H22" s="35">
        <v>8</v>
      </c>
      <c r="I22" s="35">
        <v>9</v>
      </c>
      <c r="J22" s="35">
        <v>10</v>
      </c>
    </row>
    <row r="23" spans="1:10" ht="48.75" customHeight="1">
      <c r="A23" s="58" t="s">
        <v>15</v>
      </c>
      <c r="B23" s="58"/>
      <c r="C23" s="58"/>
      <c r="D23" s="59" t="s">
        <v>16</v>
      </c>
      <c r="E23" s="150"/>
      <c r="F23" s="150"/>
      <c r="G23" s="150"/>
      <c r="H23" s="150"/>
      <c r="I23" s="125">
        <f>I24</f>
        <v>10012839</v>
      </c>
      <c r="J23" s="150"/>
    </row>
    <row r="24" spans="1:10" ht="52.5" customHeight="1">
      <c r="A24" s="58" t="s">
        <v>17</v>
      </c>
      <c r="B24" s="58"/>
      <c r="C24" s="58"/>
      <c r="D24" s="59" t="s">
        <v>16</v>
      </c>
      <c r="E24" s="150"/>
      <c r="F24" s="150"/>
      <c r="G24" s="150"/>
      <c r="H24" s="150"/>
      <c r="I24" s="125">
        <f>SUM(I25:I26)</f>
        <v>10012839</v>
      </c>
      <c r="J24" s="150"/>
    </row>
    <row r="25" spans="1:10" ht="71.25" customHeight="1">
      <c r="A25" s="63" t="s">
        <v>252</v>
      </c>
      <c r="B25" s="63" t="s">
        <v>253</v>
      </c>
      <c r="C25" s="63" t="s">
        <v>38</v>
      </c>
      <c r="D25" s="65" t="s">
        <v>254</v>
      </c>
      <c r="E25" s="128" t="s">
        <v>255</v>
      </c>
      <c r="F25" s="62" t="s">
        <v>256</v>
      </c>
      <c r="G25" s="124">
        <v>434764188</v>
      </c>
      <c r="H25" s="112">
        <v>0.659</v>
      </c>
      <c r="I25" s="124">
        <f>4500000+5500000</f>
        <v>10000000</v>
      </c>
      <c r="J25" s="112">
        <f>(2866645+110000000)/G25*100</f>
        <v>25.960428231039124</v>
      </c>
    </row>
    <row r="26" spans="1:10" ht="107.25" customHeight="1">
      <c r="A26" s="63" t="s">
        <v>201</v>
      </c>
      <c r="B26" s="63" t="s">
        <v>202</v>
      </c>
      <c r="C26" s="63" t="s">
        <v>203</v>
      </c>
      <c r="D26" s="65" t="s">
        <v>204</v>
      </c>
      <c r="E26" s="111" t="s">
        <v>206</v>
      </c>
      <c r="F26" s="62">
        <v>2021</v>
      </c>
      <c r="G26" s="124">
        <v>12839</v>
      </c>
      <c r="H26" s="62"/>
      <c r="I26" s="124">
        <v>12839</v>
      </c>
      <c r="J26" s="112">
        <v>100</v>
      </c>
    </row>
    <row r="27" spans="1:10" ht="47.25" customHeight="1">
      <c r="A27" s="58" t="s">
        <v>116</v>
      </c>
      <c r="B27" s="58"/>
      <c r="C27" s="58"/>
      <c r="D27" s="59" t="s">
        <v>69</v>
      </c>
      <c r="E27" s="128"/>
      <c r="F27" s="62"/>
      <c r="G27" s="124"/>
      <c r="H27" s="112"/>
      <c r="I27" s="125">
        <f>I28</f>
        <v>-3500000</v>
      </c>
      <c r="J27" s="112"/>
    </row>
    <row r="28" spans="1:10" ht="46.5" customHeight="1">
      <c r="A28" s="58" t="s">
        <v>68</v>
      </c>
      <c r="B28" s="58"/>
      <c r="C28" s="58"/>
      <c r="D28" s="59" t="s">
        <v>69</v>
      </c>
      <c r="E28" s="128"/>
      <c r="F28" s="62"/>
      <c r="G28" s="124"/>
      <c r="H28" s="112"/>
      <c r="I28" s="125">
        <f>I29</f>
        <v>-3500000</v>
      </c>
      <c r="J28" s="112"/>
    </row>
    <row r="29" spans="1:10" ht="60.75">
      <c r="A29" s="63" t="s">
        <v>276</v>
      </c>
      <c r="B29" s="79" t="s">
        <v>170</v>
      </c>
      <c r="C29" s="79" t="s">
        <v>38</v>
      </c>
      <c r="D29" s="105" t="s">
        <v>171</v>
      </c>
      <c r="E29" s="111" t="s">
        <v>278</v>
      </c>
      <c r="F29" s="62"/>
      <c r="G29" s="124"/>
      <c r="H29" s="112"/>
      <c r="I29" s="124">
        <v>-3500000</v>
      </c>
      <c r="J29" s="112">
        <v>-41.8</v>
      </c>
    </row>
    <row r="30" spans="1:10" ht="70.5" customHeight="1">
      <c r="A30" s="58" t="s">
        <v>117</v>
      </c>
      <c r="B30" s="58"/>
      <c r="C30" s="58"/>
      <c r="D30" s="59" t="s">
        <v>88</v>
      </c>
      <c r="E30" s="62"/>
      <c r="F30" s="62"/>
      <c r="G30" s="62"/>
      <c r="H30" s="62"/>
      <c r="I30" s="125">
        <f>I31</f>
        <v>115000</v>
      </c>
      <c r="J30" s="62"/>
    </row>
    <row r="31" spans="1:10" ht="70.5" customHeight="1">
      <c r="A31" s="58" t="s">
        <v>87</v>
      </c>
      <c r="B31" s="58"/>
      <c r="C31" s="58"/>
      <c r="D31" s="59" t="s">
        <v>88</v>
      </c>
      <c r="E31" s="62"/>
      <c r="F31" s="62"/>
      <c r="G31" s="62"/>
      <c r="H31" s="62"/>
      <c r="I31" s="125">
        <f>I32</f>
        <v>115000</v>
      </c>
      <c r="J31" s="62"/>
    </row>
    <row r="32" spans="1:10" ht="63" customHeight="1">
      <c r="A32" s="63" t="s">
        <v>225</v>
      </c>
      <c r="B32" s="79" t="s">
        <v>170</v>
      </c>
      <c r="C32" s="79" t="s">
        <v>38</v>
      </c>
      <c r="D32" s="105" t="s">
        <v>171</v>
      </c>
      <c r="E32" s="111" t="s">
        <v>261</v>
      </c>
      <c r="F32" s="62">
        <v>2021</v>
      </c>
      <c r="G32" s="124">
        <v>115000</v>
      </c>
      <c r="H32" s="62"/>
      <c r="I32" s="124">
        <v>115000</v>
      </c>
      <c r="J32" s="112">
        <v>100</v>
      </c>
    </row>
    <row r="33" spans="1:10" ht="20.25">
      <c r="A33" s="113" t="s">
        <v>124</v>
      </c>
      <c r="B33" s="113" t="s">
        <v>124</v>
      </c>
      <c r="C33" s="113" t="s">
        <v>124</v>
      </c>
      <c r="D33" s="113" t="s">
        <v>109</v>
      </c>
      <c r="E33" s="113" t="s">
        <v>124</v>
      </c>
      <c r="F33" s="113" t="s">
        <v>124</v>
      </c>
      <c r="G33" s="113" t="s">
        <v>124</v>
      </c>
      <c r="H33" s="48"/>
      <c r="I33" s="123">
        <f>I23+I27+I30</f>
        <v>6627839</v>
      </c>
      <c r="J33" s="113" t="s">
        <v>124</v>
      </c>
    </row>
    <row r="37" spans="1:13" ht="27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32"/>
      <c r="M37" s="1"/>
    </row>
    <row r="38" spans="1:10" ht="23.25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23.25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ht="12.75">
      <c r="I40" s="52"/>
    </row>
  </sheetData>
  <sheetProtection/>
  <mergeCells count="11">
    <mergeCell ref="E17:E21"/>
    <mergeCell ref="F17:F21"/>
    <mergeCell ref="A11:J12"/>
    <mergeCell ref="A17:A21"/>
    <mergeCell ref="B17:B21"/>
    <mergeCell ref="C17:C21"/>
    <mergeCell ref="D17:D21"/>
    <mergeCell ref="I17:I21"/>
    <mergeCell ref="J17:J21"/>
    <mergeCell ref="G17:G21"/>
    <mergeCell ref="H17:H21"/>
  </mergeCells>
  <printOptions/>
  <pageMargins left="0.5511811023622047" right="0.15748031496062992" top="0.984251968503937" bottom="0.5905511811023623" header="0.5118110236220472" footer="0.5118110236220472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65" zoomScaleNormal="65" zoomScalePageLayoutView="0" workbookViewId="0" topLeftCell="C1">
      <selection activeCell="H9" sqref="H9"/>
    </sheetView>
  </sheetViews>
  <sheetFormatPr defaultColWidth="9.00390625" defaultRowHeight="12.75"/>
  <cols>
    <col min="1" max="1" width="18.125" style="5" customWidth="1"/>
    <col min="2" max="2" width="16.125" style="5" customWidth="1"/>
    <col min="3" max="3" width="17.875" style="5" customWidth="1"/>
    <col min="4" max="4" width="58.75390625" style="5" customWidth="1"/>
    <col min="5" max="5" width="86.375" style="5" customWidth="1"/>
    <col min="6" max="6" width="26.75390625" style="47" customWidth="1"/>
    <col min="7" max="7" width="24.125" style="5" bestFit="1" customWidth="1"/>
    <col min="8" max="8" width="21.75390625" style="5" bestFit="1" customWidth="1"/>
    <col min="9" max="9" width="20.00390625" style="5" bestFit="1" customWidth="1"/>
    <col min="10" max="10" width="18.25390625" style="5" bestFit="1" customWidth="1"/>
    <col min="11" max="11" width="10.375" style="5" bestFit="1" customWidth="1"/>
    <col min="12" max="16384" width="9.125" style="5" customWidth="1"/>
  </cols>
  <sheetData>
    <row r="1" spans="8:9" ht="20.25">
      <c r="H1" s="118" t="s">
        <v>326</v>
      </c>
      <c r="I1"/>
    </row>
    <row r="2" spans="8:11" ht="20.25">
      <c r="H2" s="118" t="s">
        <v>281</v>
      </c>
      <c r="I2"/>
      <c r="K2"/>
    </row>
    <row r="3" spans="8:11" ht="20.25">
      <c r="H3" s="118" t="s">
        <v>282</v>
      </c>
      <c r="I3"/>
      <c r="K3"/>
    </row>
    <row r="4" spans="8:11" ht="20.25">
      <c r="H4" s="118"/>
      <c r="I4"/>
      <c r="K4"/>
    </row>
    <row r="5" spans="8:11" ht="23.25">
      <c r="H5" s="118" t="s">
        <v>283</v>
      </c>
      <c r="I5" s="31"/>
      <c r="J5" s="2"/>
      <c r="K5"/>
    </row>
    <row r="6" spans="8:11" ht="23.25">
      <c r="H6" s="119" t="s">
        <v>327</v>
      </c>
      <c r="I6" s="32"/>
      <c r="J6" s="55"/>
      <c r="K6"/>
    </row>
    <row r="7" spans="8:11" ht="23.25">
      <c r="H7" s="119" t="s">
        <v>330</v>
      </c>
      <c r="I7" s="31"/>
      <c r="J7" s="2"/>
      <c r="K7"/>
    </row>
    <row r="8" spans="8:11" ht="23.25">
      <c r="H8" s="118" t="s">
        <v>329</v>
      </c>
      <c r="I8" s="31"/>
      <c r="J8" s="2"/>
      <c r="K8"/>
    </row>
    <row r="9" spans="8:11" ht="23.25">
      <c r="H9" s="118"/>
      <c r="I9" s="31"/>
      <c r="J9" s="2"/>
      <c r="K9"/>
    </row>
    <row r="10" spans="8:11" ht="23.25">
      <c r="H10" s="118"/>
      <c r="I10" s="31"/>
      <c r="J10" s="2"/>
      <c r="K10"/>
    </row>
    <row r="11" spans="8:11" ht="23.25">
      <c r="H11" s="118"/>
      <c r="I11" s="31"/>
      <c r="J11" s="2"/>
      <c r="K11"/>
    </row>
    <row r="12" spans="8:11" ht="23.25">
      <c r="H12" s="118"/>
      <c r="I12" s="31"/>
      <c r="J12" s="2"/>
      <c r="K12"/>
    </row>
    <row r="13" spans="8:11" ht="23.25">
      <c r="H13" s="118"/>
      <c r="I13" s="31"/>
      <c r="J13" s="2"/>
      <c r="K13"/>
    </row>
    <row r="14" spans="8:11" ht="23.25">
      <c r="H14" s="118"/>
      <c r="I14" s="31"/>
      <c r="J14" s="2"/>
      <c r="K14"/>
    </row>
    <row r="15" spans="1:10" ht="33.75" customHeight="1">
      <c r="A15" s="232" t="s">
        <v>284</v>
      </c>
      <c r="B15" s="232"/>
      <c r="C15" s="232"/>
      <c r="D15" s="232"/>
      <c r="E15" s="232"/>
      <c r="F15" s="232"/>
      <c r="G15" s="232"/>
      <c r="H15" s="232"/>
      <c r="I15" s="232"/>
      <c r="J15" s="232"/>
    </row>
    <row r="16" spans="1:10" ht="33.75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</row>
    <row r="17" spans="1:10" ht="33.75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</row>
    <row r="18" ht="20.25">
      <c r="A18" s="86">
        <v>21528000000</v>
      </c>
    </row>
    <row r="19" ht="18.75">
      <c r="A19" s="57" t="s">
        <v>112</v>
      </c>
    </row>
    <row r="20" ht="18.75">
      <c r="J20" s="54" t="s">
        <v>0</v>
      </c>
    </row>
    <row r="21" spans="1:10" s="53" customFormat="1" ht="41.25" customHeight="1">
      <c r="A21" s="297" t="s">
        <v>12</v>
      </c>
      <c r="B21" s="297" t="s">
        <v>13</v>
      </c>
      <c r="C21" s="297" t="s">
        <v>5</v>
      </c>
      <c r="D21" s="297" t="s">
        <v>144</v>
      </c>
      <c r="E21" s="297" t="s">
        <v>145</v>
      </c>
      <c r="F21" s="297" t="s">
        <v>146</v>
      </c>
      <c r="G21" s="297" t="s">
        <v>123</v>
      </c>
      <c r="H21" s="297" t="s">
        <v>1</v>
      </c>
      <c r="I21" s="297" t="s">
        <v>2</v>
      </c>
      <c r="J21" s="297"/>
    </row>
    <row r="22" spans="1:10" s="53" customFormat="1" ht="9.75" customHeight="1" hidden="1">
      <c r="A22" s="297"/>
      <c r="B22" s="297"/>
      <c r="C22" s="297"/>
      <c r="D22" s="297"/>
      <c r="E22" s="297"/>
      <c r="F22" s="297"/>
      <c r="G22" s="297"/>
      <c r="H22" s="297"/>
      <c r="I22" s="297"/>
      <c r="J22" s="297"/>
    </row>
    <row r="23" spans="1:10" s="53" customFormat="1" ht="15.75" hidden="1">
      <c r="A23" s="297"/>
      <c r="B23" s="297"/>
      <c r="C23" s="297"/>
      <c r="D23" s="297"/>
      <c r="E23" s="297"/>
      <c r="F23" s="297"/>
      <c r="G23" s="297"/>
      <c r="H23" s="297"/>
      <c r="I23" s="297"/>
      <c r="J23" s="297"/>
    </row>
    <row r="24" spans="1:10" s="53" customFormat="1" ht="9.75" customHeight="1" hidden="1">
      <c r="A24" s="297"/>
      <c r="B24" s="297"/>
      <c r="C24" s="297"/>
      <c r="D24" s="297"/>
      <c r="E24" s="297"/>
      <c r="F24" s="297"/>
      <c r="G24" s="297"/>
      <c r="H24" s="297"/>
      <c r="I24" s="297"/>
      <c r="J24" s="297"/>
    </row>
    <row r="25" spans="1:10" s="53" customFormat="1" ht="15.75" hidden="1">
      <c r="A25" s="297"/>
      <c r="B25" s="297"/>
      <c r="C25" s="297"/>
      <c r="D25" s="297"/>
      <c r="E25" s="297"/>
      <c r="F25" s="297"/>
      <c r="G25" s="297"/>
      <c r="H25" s="297"/>
      <c r="I25" s="297"/>
      <c r="J25" s="297"/>
    </row>
    <row r="26" spans="1:10" s="53" customFormat="1" ht="51" customHeight="1">
      <c r="A26" s="297"/>
      <c r="B26" s="297"/>
      <c r="C26" s="297"/>
      <c r="D26" s="297"/>
      <c r="E26" s="297"/>
      <c r="F26" s="297"/>
      <c r="G26" s="297"/>
      <c r="H26" s="297"/>
      <c r="I26" s="297" t="s">
        <v>3</v>
      </c>
      <c r="J26" s="297" t="s">
        <v>4</v>
      </c>
    </row>
    <row r="27" spans="1:10" s="53" customFormat="1" ht="99.75" customHeight="1">
      <c r="A27" s="297"/>
      <c r="B27" s="297"/>
      <c r="C27" s="297"/>
      <c r="D27" s="297"/>
      <c r="E27" s="297"/>
      <c r="F27" s="297"/>
      <c r="G27" s="297"/>
      <c r="H27" s="297"/>
      <c r="I27" s="297"/>
      <c r="J27" s="297"/>
    </row>
    <row r="28" spans="1:10" ht="15.75">
      <c r="A28" s="102">
        <v>1</v>
      </c>
      <c r="B28" s="102">
        <v>2</v>
      </c>
      <c r="C28" s="102">
        <v>3</v>
      </c>
      <c r="D28" s="102">
        <v>4</v>
      </c>
      <c r="E28" s="102">
        <v>5</v>
      </c>
      <c r="F28" s="102">
        <v>6</v>
      </c>
      <c r="G28" s="102">
        <v>7</v>
      </c>
      <c r="H28" s="102">
        <v>8</v>
      </c>
      <c r="I28" s="102">
        <v>9</v>
      </c>
      <c r="J28" s="102">
        <v>10</v>
      </c>
    </row>
    <row r="29" spans="1:10" ht="48.75" customHeight="1">
      <c r="A29" s="58" t="s">
        <v>15</v>
      </c>
      <c r="B29" s="58"/>
      <c r="C29" s="58"/>
      <c r="D29" s="59" t="s">
        <v>16</v>
      </c>
      <c r="E29" s="103"/>
      <c r="F29" s="103"/>
      <c r="G29" s="104">
        <f>G30</f>
        <v>12406671</v>
      </c>
      <c r="H29" s="104">
        <f>H30</f>
        <v>1350174</v>
      </c>
      <c r="I29" s="104">
        <f>I30</f>
        <v>11056497</v>
      </c>
      <c r="J29" s="104">
        <f>J30</f>
        <v>11056497</v>
      </c>
    </row>
    <row r="30" spans="1:10" ht="45" customHeight="1">
      <c r="A30" s="58" t="s">
        <v>17</v>
      </c>
      <c r="B30" s="58"/>
      <c r="C30" s="58"/>
      <c r="D30" s="59" t="s">
        <v>16</v>
      </c>
      <c r="E30" s="103"/>
      <c r="F30" s="103"/>
      <c r="G30" s="104">
        <f>H30+I30</f>
        <v>12406671</v>
      </c>
      <c r="H30" s="104">
        <f>SUM(H34:H48)</f>
        <v>1350174</v>
      </c>
      <c r="I30" s="104">
        <f>SUM(I34:I48)</f>
        <v>11056497</v>
      </c>
      <c r="J30" s="104">
        <f>SUM(J34:J48)</f>
        <v>11056497</v>
      </c>
    </row>
    <row r="31" spans="1:10" ht="121.5" hidden="1">
      <c r="A31" s="60" t="s">
        <v>18</v>
      </c>
      <c r="B31" s="60" t="s">
        <v>19</v>
      </c>
      <c r="C31" s="60" t="s">
        <v>20</v>
      </c>
      <c r="D31" s="121" t="s">
        <v>21</v>
      </c>
      <c r="E31" s="61" t="s">
        <v>158</v>
      </c>
      <c r="F31" s="67" t="s">
        <v>189</v>
      </c>
      <c r="G31" s="56">
        <f>H31+I31</f>
        <v>0</v>
      </c>
      <c r="H31" s="56"/>
      <c r="I31" s="56"/>
      <c r="J31" s="56"/>
    </row>
    <row r="32" spans="1:10" ht="121.5" hidden="1">
      <c r="A32" s="60" t="s">
        <v>24</v>
      </c>
      <c r="B32" s="80" t="s">
        <v>25</v>
      </c>
      <c r="C32" s="60" t="s">
        <v>26</v>
      </c>
      <c r="D32" s="87" t="s">
        <v>27</v>
      </c>
      <c r="E32" s="66" t="s">
        <v>184</v>
      </c>
      <c r="F32" s="67" t="s">
        <v>177</v>
      </c>
      <c r="G32" s="56">
        <f>H32+I32</f>
        <v>0</v>
      </c>
      <c r="H32" s="56"/>
      <c r="I32" s="56"/>
      <c r="J32" s="56"/>
    </row>
    <row r="33" spans="1:10" ht="121.5" hidden="1">
      <c r="A33" s="63" t="s">
        <v>30</v>
      </c>
      <c r="B33" s="63" t="s">
        <v>31</v>
      </c>
      <c r="C33" s="63" t="s">
        <v>32</v>
      </c>
      <c r="D33" s="65" t="s">
        <v>169</v>
      </c>
      <c r="E33" s="66" t="s">
        <v>149</v>
      </c>
      <c r="F33" s="67" t="s">
        <v>178</v>
      </c>
      <c r="G33" s="56">
        <f>H33+I33</f>
        <v>0</v>
      </c>
      <c r="H33" s="56"/>
      <c r="I33" s="56">
        <f>J33</f>
        <v>0</v>
      </c>
      <c r="J33" s="56"/>
    </row>
    <row r="34" spans="1:10" ht="210" customHeight="1">
      <c r="A34" s="63" t="s">
        <v>18</v>
      </c>
      <c r="B34" s="63" t="s">
        <v>19</v>
      </c>
      <c r="C34" s="63" t="s">
        <v>20</v>
      </c>
      <c r="D34" s="61" t="s">
        <v>21</v>
      </c>
      <c r="E34" s="66" t="s">
        <v>158</v>
      </c>
      <c r="F34" s="67" t="s">
        <v>312</v>
      </c>
      <c r="G34" s="56">
        <f>H34+I34</f>
        <v>450000</v>
      </c>
      <c r="H34" s="56">
        <f>450000</f>
        <v>450000</v>
      </c>
      <c r="I34" s="56"/>
      <c r="J34" s="56"/>
    </row>
    <row r="35" spans="1:10" ht="174" customHeight="1">
      <c r="A35" s="63" t="s">
        <v>24</v>
      </c>
      <c r="B35" s="63" t="s">
        <v>25</v>
      </c>
      <c r="C35" s="63" t="s">
        <v>26</v>
      </c>
      <c r="D35" s="65" t="s">
        <v>27</v>
      </c>
      <c r="E35" s="66" t="s">
        <v>198</v>
      </c>
      <c r="F35" s="67" t="s">
        <v>313</v>
      </c>
      <c r="G35" s="56">
        <f aca="true" t="shared" si="0" ref="G35:G42">H35+I35</f>
        <v>3525674</v>
      </c>
      <c r="H35" s="56">
        <f>1344179+174117</f>
        <v>1518296</v>
      </c>
      <c r="I35" s="56">
        <f>J35</f>
        <v>2007378</v>
      </c>
      <c r="J35" s="56">
        <f>1482378+525000</f>
        <v>2007378</v>
      </c>
    </row>
    <row r="36" spans="1:10" ht="121.5" customHeight="1" hidden="1">
      <c r="A36" s="294" t="s">
        <v>47</v>
      </c>
      <c r="B36" s="294" t="s">
        <v>48</v>
      </c>
      <c r="C36" s="138" t="s">
        <v>39</v>
      </c>
      <c r="D36" s="139" t="s">
        <v>49</v>
      </c>
      <c r="E36" s="61" t="s">
        <v>151</v>
      </c>
      <c r="F36" s="67" t="s">
        <v>195</v>
      </c>
      <c r="G36" s="56">
        <f t="shared" si="0"/>
        <v>0</v>
      </c>
      <c r="H36" s="56"/>
      <c r="I36" s="56">
        <f>J36</f>
        <v>0</v>
      </c>
      <c r="J36" s="56"/>
    </row>
    <row r="37" spans="1:10" ht="101.25" hidden="1">
      <c r="A37" s="295"/>
      <c r="B37" s="295"/>
      <c r="C37" s="142"/>
      <c r="D37" s="143"/>
      <c r="E37" s="66" t="s">
        <v>147</v>
      </c>
      <c r="F37" s="67" t="s">
        <v>148</v>
      </c>
      <c r="G37" s="56">
        <f t="shared" si="0"/>
        <v>0</v>
      </c>
      <c r="H37" s="56"/>
      <c r="I37" s="56">
        <f>J37</f>
        <v>0</v>
      </c>
      <c r="J37" s="56">
        <f>945200-790494-154706</f>
        <v>0</v>
      </c>
    </row>
    <row r="38" spans="1:10" ht="121.5" hidden="1">
      <c r="A38" s="296"/>
      <c r="B38" s="296"/>
      <c r="C38" s="141"/>
      <c r="D38" s="140"/>
      <c r="E38" s="66" t="s">
        <v>149</v>
      </c>
      <c r="F38" s="67" t="s">
        <v>178</v>
      </c>
      <c r="G38" s="56">
        <f t="shared" si="0"/>
        <v>0</v>
      </c>
      <c r="H38" s="56"/>
      <c r="I38" s="56">
        <f>J38</f>
        <v>0</v>
      </c>
      <c r="J38" s="56"/>
    </row>
    <row r="39" spans="1:10" ht="175.5" customHeight="1">
      <c r="A39" s="63" t="s">
        <v>221</v>
      </c>
      <c r="B39" s="63" t="s">
        <v>36</v>
      </c>
      <c r="C39" s="63" t="s">
        <v>33</v>
      </c>
      <c r="D39" s="65" t="s">
        <v>37</v>
      </c>
      <c r="E39" s="69" t="s">
        <v>205</v>
      </c>
      <c r="F39" s="70" t="s">
        <v>314</v>
      </c>
      <c r="G39" s="56">
        <f t="shared" si="0"/>
        <v>300000</v>
      </c>
      <c r="H39" s="56">
        <f>300000</f>
        <v>300000</v>
      </c>
      <c r="I39" s="56"/>
      <c r="J39" s="56"/>
    </row>
    <row r="40" spans="1:10" ht="169.5" customHeight="1">
      <c r="A40" s="63" t="s">
        <v>252</v>
      </c>
      <c r="B40" s="63" t="s">
        <v>253</v>
      </c>
      <c r="C40" s="63" t="s">
        <v>38</v>
      </c>
      <c r="D40" s="65" t="s">
        <v>254</v>
      </c>
      <c r="E40" s="69" t="s">
        <v>257</v>
      </c>
      <c r="F40" s="70" t="s">
        <v>264</v>
      </c>
      <c r="G40" s="56">
        <f>H40+I40</f>
        <v>10000000</v>
      </c>
      <c r="H40" s="56"/>
      <c r="I40" s="56">
        <f>J40</f>
        <v>10000000</v>
      </c>
      <c r="J40" s="56">
        <f>4500000+5500000</f>
        <v>10000000</v>
      </c>
    </row>
    <row r="41" spans="1:10" ht="179.25" customHeight="1">
      <c r="A41" s="63" t="s">
        <v>201</v>
      </c>
      <c r="B41" s="63" t="s">
        <v>202</v>
      </c>
      <c r="C41" s="63" t="s">
        <v>203</v>
      </c>
      <c r="D41" s="65" t="s">
        <v>204</v>
      </c>
      <c r="E41" s="69" t="s">
        <v>205</v>
      </c>
      <c r="F41" s="70" t="s">
        <v>263</v>
      </c>
      <c r="G41" s="56">
        <f t="shared" si="0"/>
        <v>12839</v>
      </c>
      <c r="H41" s="56"/>
      <c r="I41" s="56">
        <f>J41</f>
        <v>12839</v>
      </c>
      <c r="J41" s="56">
        <v>12839</v>
      </c>
    </row>
    <row r="42" spans="1:10" ht="183" customHeight="1">
      <c r="A42" s="63" t="s">
        <v>47</v>
      </c>
      <c r="B42" s="63" t="s">
        <v>48</v>
      </c>
      <c r="C42" s="63" t="s">
        <v>39</v>
      </c>
      <c r="D42" s="135" t="s">
        <v>49</v>
      </c>
      <c r="E42" s="61" t="s">
        <v>151</v>
      </c>
      <c r="F42" s="67" t="s">
        <v>265</v>
      </c>
      <c r="G42" s="56">
        <f t="shared" si="0"/>
        <v>-1150000</v>
      </c>
      <c r="H42" s="56"/>
      <c r="I42" s="56">
        <f>J42</f>
        <v>-1150000</v>
      </c>
      <c r="J42" s="56">
        <f>-1300000+150000</f>
        <v>-1150000</v>
      </c>
    </row>
    <row r="43" spans="1:10" ht="188.25" customHeight="1">
      <c r="A43" s="293" t="s">
        <v>40</v>
      </c>
      <c r="B43" s="293" t="s">
        <v>41</v>
      </c>
      <c r="C43" s="293" t="s">
        <v>39</v>
      </c>
      <c r="D43" s="292" t="s">
        <v>67</v>
      </c>
      <c r="E43" s="61" t="s">
        <v>158</v>
      </c>
      <c r="F43" s="67" t="s">
        <v>315</v>
      </c>
      <c r="G43" s="56">
        <f aca="true" t="shared" si="1" ref="G43:G48">H43+I43</f>
        <v>416058</v>
      </c>
      <c r="H43" s="56">
        <f>42558+148500+30000+195000</f>
        <v>416058</v>
      </c>
      <c r="I43" s="56"/>
      <c r="J43" s="56"/>
    </row>
    <row r="44" spans="1:10" ht="188.25" customHeight="1">
      <c r="A44" s="293"/>
      <c r="B44" s="293"/>
      <c r="C44" s="293"/>
      <c r="D44" s="292"/>
      <c r="E44" s="61" t="s">
        <v>176</v>
      </c>
      <c r="F44" s="67" t="s">
        <v>325</v>
      </c>
      <c r="G44" s="56">
        <f t="shared" si="1"/>
        <v>45015</v>
      </c>
      <c r="H44" s="56">
        <f>45015</f>
        <v>45015</v>
      </c>
      <c r="I44" s="56"/>
      <c r="J44" s="56"/>
    </row>
    <row r="45" spans="1:10" ht="106.5" customHeight="1">
      <c r="A45" s="293"/>
      <c r="B45" s="293"/>
      <c r="C45" s="293"/>
      <c r="D45" s="292"/>
      <c r="E45" s="61" t="s">
        <v>197</v>
      </c>
      <c r="F45" s="67" t="s">
        <v>196</v>
      </c>
      <c r="G45" s="56">
        <f t="shared" si="1"/>
        <v>60000</v>
      </c>
      <c r="H45" s="56">
        <v>60000</v>
      </c>
      <c r="I45" s="56"/>
      <c r="J45" s="56"/>
    </row>
    <row r="46" spans="1:10" ht="124.5" customHeight="1">
      <c r="A46" s="63" t="s">
        <v>217</v>
      </c>
      <c r="B46" s="63" t="s">
        <v>218</v>
      </c>
      <c r="C46" s="63" t="s">
        <v>219</v>
      </c>
      <c r="D46" s="65" t="s">
        <v>220</v>
      </c>
      <c r="E46" s="65" t="s">
        <v>226</v>
      </c>
      <c r="F46" s="67" t="s">
        <v>227</v>
      </c>
      <c r="G46" s="56">
        <f t="shared" si="1"/>
        <v>145300</v>
      </c>
      <c r="H46" s="56">
        <f>145300</f>
        <v>145300</v>
      </c>
      <c r="I46" s="56"/>
      <c r="J46" s="56"/>
    </row>
    <row r="47" spans="1:10" ht="114" customHeight="1">
      <c r="A47" s="63" t="s">
        <v>191</v>
      </c>
      <c r="B47" s="63" t="s">
        <v>192</v>
      </c>
      <c r="C47" s="63" t="s">
        <v>193</v>
      </c>
      <c r="D47" s="145" t="s">
        <v>194</v>
      </c>
      <c r="E47" s="61" t="s">
        <v>199</v>
      </c>
      <c r="F47" s="67" t="s">
        <v>316</v>
      </c>
      <c r="G47" s="56">
        <f t="shared" si="1"/>
        <v>601785</v>
      </c>
      <c r="H47" s="56">
        <v>415505</v>
      </c>
      <c r="I47" s="56">
        <f>J47</f>
        <v>186280</v>
      </c>
      <c r="J47" s="56">
        <v>186280</v>
      </c>
    </row>
    <row r="48" spans="1:10" ht="165.75" customHeight="1">
      <c r="A48" s="224" t="s">
        <v>270</v>
      </c>
      <c r="B48" s="224" t="s">
        <v>271</v>
      </c>
      <c r="C48" s="224" t="s">
        <v>272</v>
      </c>
      <c r="D48" s="65" t="s">
        <v>273</v>
      </c>
      <c r="E48" s="61" t="s">
        <v>280</v>
      </c>
      <c r="F48" s="67" t="s">
        <v>317</v>
      </c>
      <c r="G48" s="56">
        <f t="shared" si="1"/>
        <v>-2000000</v>
      </c>
      <c r="H48" s="56">
        <v>-2000000</v>
      </c>
      <c r="I48" s="56"/>
      <c r="J48" s="56"/>
    </row>
    <row r="49" spans="1:10" ht="48.75" customHeight="1">
      <c r="A49" s="58" t="s">
        <v>114</v>
      </c>
      <c r="B49" s="63"/>
      <c r="C49" s="64"/>
      <c r="D49" s="71" t="s">
        <v>152</v>
      </c>
      <c r="E49" s="69"/>
      <c r="F49" s="67"/>
      <c r="G49" s="104">
        <f>G50</f>
        <v>47475</v>
      </c>
      <c r="H49" s="104"/>
      <c r="I49" s="104">
        <f>I50</f>
        <v>47475</v>
      </c>
      <c r="J49" s="104">
        <f>J50</f>
        <v>47475</v>
      </c>
    </row>
    <row r="50" spans="1:10" ht="53.25" customHeight="1">
      <c r="A50" s="58" t="s">
        <v>53</v>
      </c>
      <c r="B50" s="63"/>
      <c r="C50" s="64"/>
      <c r="D50" s="71" t="s">
        <v>152</v>
      </c>
      <c r="E50" s="69"/>
      <c r="F50" s="67"/>
      <c r="G50" s="104">
        <f>H50+I50</f>
        <v>47475</v>
      </c>
      <c r="H50" s="104"/>
      <c r="I50" s="104">
        <f>SUM(I51:I54)</f>
        <v>47475</v>
      </c>
      <c r="J50" s="104">
        <f>SUM(J51:J54)</f>
        <v>47475</v>
      </c>
    </row>
    <row r="51" spans="1:10" ht="180" customHeight="1">
      <c r="A51" s="63" t="s">
        <v>56</v>
      </c>
      <c r="B51" s="63" t="s">
        <v>57</v>
      </c>
      <c r="C51" s="64" t="s">
        <v>58</v>
      </c>
      <c r="D51" s="61" t="s">
        <v>59</v>
      </c>
      <c r="E51" s="69" t="s">
        <v>153</v>
      </c>
      <c r="F51" s="67" t="s">
        <v>318</v>
      </c>
      <c r="G51" s="56">
        <f>H51+I51</f>
        <v>47475</v>
      </c>
      <c r="H51" s="56"/>
      <c r="I51" s="56">
        <f>J51</f>
        <v>47475</v>
      </c>
      <c r="J51" s="56">
        <f>47475</f>
        <v>47475</v>
      </c>
    </row>
    <row r="52" spans="1:10" ht="121.5" hidden="1">
      <c r="A52" s="63" t="s">
        <v>163</v>
      </c>
      <c r="B52" s="63" t="s">
        <v>164</v>
      </c>
      <c r="C52" s="63" t="s">
        <v>60</v>
      </c>
      <c r="D52" s="135" t="s">
        <v>175</v>
      </c>
      <c r="E52" s="69" t="s">
        <v>153</v>
      </c>
      <c r="F52" s="67" t="s">
        <v>179</v>
      </c>
      <c r="G52" s="56">
        <f>H52+I52</f>
        <v>0</v>
      </c>
      <c r="H52" s="56"/>
      <c r="I52" s="56"/>
      <c r="J52" s="56"/>
    </row>
    <row r="53" spans="1:10" s="118" customFormat="1" ht="173.25" customHeight="1" hidden="1">
      <c r="A53" s="60" t="s">
        <v>172</v>
      </c>
      <c r="B53" s="60" t="s">
        <v>173</v>
      </c>
      <c r="C53" s="60" t="s">
        <v>38</v>
      </c>
      <c r="D53" s="87" t="s">
        <v>174</v>
      </c>
      <c r="E53" s="69" t="s">
        <v>154</v>
      </c>
      <c r="F53" s="67" t="s">
        <v>200</v>
      </c>
      <c r="G53" s="56">
        <f>H53+I53</f>
        <v>0</v>
      </c>
      <c r="H53" s="56"/>
      <c r="I53" s="56">
        <f>J53</f>
        <v>0</v>
      </c>
      <c r="J53" s="56"/>
    </row>
    <row r="54" spans="1:10" ht="136.5" customHeight="1" hidden="1">
      <c r="A54" s="63" t="s">
        <v>110</v>
      </c>
      <c r="B54" s="63" t="s">
        <v>45</v>
      </c>
      <c r="C54" s="63" t="s">
        <v>39</v>
      </c>
      <c r="D54" s="65" t="s">
        <v>46</v>
      </c>
      <c r="E54" s="69" t="s">
        <v>154</v>
      </c>
      <c r="F54" s="67" t="s">
        <v>179</v>
      </c>
      <c r="G54" s="56">
        <f>H54+I54</f>
        <v>0</v>
      </c>
      <c r="H54" s="56"/>
      <c r="I54" s="56">
        <f>J54</f>
        <v>0</v>
      </c>
      <c r="J54" s="56"/>
    </row>
    <row r="55" spans="1:10" ht="80.25" customHeight="1">
      <c r="A55" s="58" t="s">
        <v>115</v>
      </c>
      <c r="B55" s="72"/>
      <c r="C55" s="64"/>
      <c r="D55" s="71" t="s">
        <v>66</v>
      </c>
      <c r="E55" s="69"/>
      <c r="F55" s="67"/>
      <c r="G55" s="104">
        <f>G56</f>
        <v>100000</v>
      </c>
      <c r="H55" s="104">
        <f>H56</f>
        <v>100000</v>
      </c>
      <c r="I55" s="104"/>
      <c r="J55" s="104"/>
    </row>
    <row r="56" spans="1:10" ht="75" customHeight="1">
      <c r="A56" s="58" t="s">
        <v>65</v>
      </c>
      <c r="B56" s="72"/>
      <c r="C56" s="64"/>
      <c r="D56" s="71" t="s">
        <v>66</v>
      </c>
      <c r="E56" s="69"/>
      <c r="F56" s="67"/>
      <c r="G56" s="104">
        <f>H56+I56</f>
        <v>100000</v>
      </c>
      <c r="H56" s="104">
        <f>H57</f>
        <v>100000</v>
      </c>
      <c r="I56" s="104"/>
      <c r="J56" s="104"/>
    </row>
    <row r="57" spans="1:10" s="2" customFormat="1" ht="172.5" customHeight="1">
      <c r="A57" s="63" t="s">
        <v>248</v>
      </c>
      <c r="B57" s="63" t="s">
        <v>249</v>
      </c>
      <c r="C57" s="63" t="s">
        <v>250</v>
      </c>
      <c r="D57" s="65" t="s">
        <v>251</v>
      </c>
      <c r="E57" s="134" t="s">
        <v>150</v>
      </c>
      <c r="F57" s="67" t="s">
        <v>319</v>
      </c>
      <c r="G57" s="56">
        <f>H57+I57</f>
        <v>100000</v>
      </c>
      <c r="H57" s="56">
        <v>100000</v>
      </c>
      <c r="I57" s="56"/>
      <c r="J57" s="56"/>
    </row>
    <row r="58" spans="1:10" ht="40.5" hidden="1">
      <c r="A58" s="58" t="s">
        <v>116</v>
      </c>
      <c r="B58" s="72"/>
      <c r="C58" s="64"/>
      <c r="D58" s="74" t="s">
        <v>155</v>
      </c>
      <c r="E58" s="65"/>
      <c r="F58" s="67"/>
      <c r="G58" s="104">
        <f>G59</f>
        <v>0</v>
      </c>
      <c r="H58" s="104">
        <f>H59</f>
        <v>0</v>
      </c>
      <c r="I58" s="104">
        <f>I59</f>
        <v>0</v>
      </c>
      <c r="J58" s="104">
        <f>J59</f>
        <v>0</v>
      </c>
    </row>
    <row r="59" spans="1:10" ht="40.5" hidden="1">
      <c r="A59" s="58" t="s">
        <v>68</v>
      </c>
      <c r="B59" s="72"/>
      <c r="C59" s="64"/>
      <c r="D59" s="74" t="s">
        <v>155</v>
      </c>
      <c r="E59" s="65"/>
      <c r="F59" s="67"/>
      <c r="G59" s="104">
        <f aca="true" t="shared" si="2" ref="G59:G64">H59+I59</f>
        <v>0</v>
      </c>
      <c r="H59" s="104">
        <f>SUM(H60:H64)</f>
        <v>0</v>
      </c>
      <c r="I59" s="104">
        <f>SUM(I60:I64)</f>
        <v>0</v>
      </c>
      <c r="J59" s="104">
        <f>SUM(J60:J64)</f>
        <v>0</v>
      </c>
    </row>
    <row r="60" spans="1:10" ht="40.5" hidden="1">
      <c r="A60" s="63" t="s">
        <v>166</v>
      </c>
      <c r="B60" s="63" t="s">
        <v>167</v>
      </c>
      <c r="C60" s="63" t="s">
        <v>61</v>
      </c>
      <c r="D60" s="65" t="s">
        <v>70</v>
      </c>
      <c r="E60" s="301" t="s">
        <v>183</v>
      </c>
      <c r="F60" s="300" t="s">
        <v>180</v>
      </c>
      <c r="G60" s="56">
        <f t="shared" si="2"/>
        <v>0</v>
      </c>
      <c r="H60" s="56"/>
      <c r="I60" s="56">
        <f>J60</f>
        <v>0</v>
      </c>
      <c r="J60" s="56"/>
    </row>
    <row r="61" spans="1:10" ht="60.75" hidden="1">
      <c r="A61" s="63" t="s">
        <v>75</v>
      </c>
      <c r="B61" s="63" t="s">
        <v>76</v>
      </c>
      <c r="C61" s="63" t="s">
        <v>77</v>
      </c>
      <c r="D61" s="61" t="s">
        <v>78</v>
      </c>
      <c r="E61" s="302"/>
      <c r="F61" s="302"/>
      <c r="G61" s="56">
        <f t="shared" si="2"/>
        <v>0</v>
      </c>
      <c r="H61" s="56"/>
      <c r="I61" s="56">
        <f>J61</f>
        <v>0</v>
      </c>
      <c r="J61" s="56"/>
    </row>
    <row r="62" spans="1:10" ht="121.5" hidden="1">
      <c r="A62" s="63" t="s">
        <v>79</v>
      </c>
      <c r="B62" s="63" t="s">
        <v>80</v>
      </c>
      <c r="C62" s="63" t="s">
        <v>81</v>
      </c>
      <c r="D62" s="65" t="s">
        <v>82</v>
      </c>
      <c r="E62" s="121" t="s">
        <v>183</v>
      </c>
      <c r="F62" s="122" t="s">
        <v>180</v>
      </c>
      <c r="G62" s="56">
        <f t="shared" si="2"/>
        <v>0</v>
      </c>
      <c r="H62" s="56"/>
      <c r="I62" s="56"/>
      <c r="J62" s="56"/>
    </row>
    <row r="63" spans="1:10" s="118" customFormat="1" ht="121.5" hidden="1">
      <c r="A63" s="63" t="s">
        <v>185</v>
      </c>
      <c r="B63" s="79" t="s">
        <v>186</v>
      </c>
      <c r="C63" s="79" t="s">
        <v>38</v>
      </c>
      <c r="D63" s="128" t="s">
        <v>187</v>
      </c>
      <c r="E63" s="61" t="s">
        <v>183</v>
      </c>
      <c r="F63" s="67" t="s">
        <v>181</v>
      </c>
      <c r="G63" s="56">
        <f t="shared" si="2"/>
        <v>0</v>
      </c>
      <c r="H63" s="56"/>
      <c r="I63" s="56">
        <f>J63</f>
        <v>0</v>
      </c>
      <c r="J63" s="56"/>
    </row>
    <row r="64" spans="1:10" ht="121.5" hidden="1">
      <c r="A64" s="63" t="s">
        <v>83</v>
      </c>
      <c r="B64" s="68">
        <v>7622</v>
      </c>
      <c r="C64" s="64" t="s">
        <v>85</v>
      </c>
      <c r="D64" s="73" t="s">
        <v>156</v>
      </c>
      <c r="E64" s="61" t="s">
        <v>183</v>
      </c>
      <c r="F64" s="67" t="s">
        <v>181</v>
      </c>
      <c r="G64" s="56">
        <f t="shared" si="2"/>
        <v>0</v>
      </c>
      <c r="H64" s="56"/>
      <c r="I64" s="56">
        <f>J64</f>
        <v>0</v>
      </c>
      <c r="J64" s="56"/>
    </row>
    <row r="65" spans="1:10" ht="49.5" customHeight="1">
      <c r="A65" s="58" t="s">
        <v>116</v>
      </c>
      <c r="B65" s="72"/>
      <c r="C65" s="64"/>
      <c r="D65" s="74" t="s">
        <v>155</v>
      </c>
      <c r="E65" s="69"/>
      <c r="F65" s="67"/>
      <c r="G65" s="104">
        <f>G66</f>
        <v>-3500000</v>
      </c>
      <c r="H65" s="104"/>
      <c r="I65" s="104">
        <f>I66</f>
        <v>-3500000</v>
      </c>
      <c r="J65" s="104">
        <f>J66</f>
        <v>-3500000</v>
      </c>
    </row>
    <row r="66" spans="1:10" ht="51" customHeight="1">
      <c r="A66" s="58" t="s">
        <v>68</v>
      </c>
      <c r="B66" s="72"/>
      <c r="C66" s="64"/>
      <c r="D66" s="74" t="s">
        <v>155</v>
      </c>
      <c r="E66" s="69"/>
      <c r="F66" s="67"/>
      <c r="G66" s="104">
        <f>H66+I66</f>
        <v>-3500000</v>
      </c>
      <c r="H66" s="104"/>
      <c r="I66" s="104">
        <f>I67</f>
        <v>-3500000</v>
      </c>
      <c r="J66" s="104">
        <f>J67</f>
        <v>-3500000</v>
      </c>
    </row>
    <row r="67" spans="1:10" ht="165.75" customHeight="1">
      <c r="A67" s="63" t="s">
        <v>276</v>
      </c>
      <c r="B67" s="79" t="s">
        <v>170</v>
      </c>
      <c r="C67" s="79" t="s">
        <v>38</v>
      </c>
      <c r="D67" s="105" t="s">
        <v>171</v>
      </c>
      <c r="E67" s="69" t="s">
        <v>279</v>
      </c>
      <c r="F67" s="67" t="s">
        <v>320</v>
      </c>
      <c r="G67" s="56">
        <f>H67+I67</f>
        <v>-3500000</v>
      </c>
      <c r="H67" s="56"/>
      <c r="I67" s="56">
        <f>J67</f>
        <v>-3500000</v>
      </c>
      <c r="J67" s="56">
        <v>-3500000</v>
      </c>
    </row>
    <row r="68" spans="1:10" ht="69" customHeight="1">
      <c r="A68" s="58" t="s">
        <v>117</v>
      </c>
      <c r="B68" s="72"/>
      <c r="C68" s="64"/>
      <c r="D68" s="71" t="s">
        <v>88</v>
      </c>
      <c r="E68" s="69"/>
      <c r="F68" s="70"/>
      <c r="G68" s="104">
        <f>G69</f>
        <v>115000</v>
      </c>
      <c r="H68" s="104"/>
      <c r="I68" s="104">
        <f>I69</f>
        <v>115000</v>
      </c>
      <c r="J68" s="104">
        <f>J69</f>
        <v>115000</v>
      </c>
    </row>
    <row r="69" spans="1:10" ht="71.25" customHeight="1">
      <c r="A69" s="58" t="s">
        <v>87</v>
      </c>
      <c r="B69" s="72"/>
      <c r="C69" s="64"/>
      <c r="D69" s="71" t="s">
        <v>88</v>
      </c>
      <c r="E69" s="69"/>
      <c r="F69" s="70"/>
      <c r="G69" s="104">
        <f>SUM(G70:G71)</f>
        <v>115000</v>
      </c>
      <c r="H69" s="104"/>
      <c r="I69" s="104">
        <f>SUM(I70:I71)</f>
        <v>115000</v>
      </c>
      <c r="J69" s="104">
        <f>SUM(J70:J71)</f>
        <v>115000</v>
      </c>
    </row>
    <row r="70" spans="1:10" s="118" customFormat="1" ht="75.75" customHeight="1" hidden="1">
      <c r="A70" s="63" t="s">
        <v>89</v>
      </c>
      <c r="B70" s="63" t="s">
        <v>55</v>
      </c>
      <c r="C70" s="63" t="s">
        <v>20</v>
      </c>
      <c r="D70" s="65" t="s">
        <v>162</v>
      </c>
      <c r="E70" s="298" t="s">
        <v>157</v>
      </c>
      <c r="F70" s="300" t="s">
        <v>321</v>
      </c>
      <c r="G70" s="56">
        <f>H70+I70</f>
        <v>0</v>
      </c>
      <c r="H70" s="56"/>
      <c r="I70" s="56"/>
      <c r="J70" s="56"/>
    </row>
    <row r="71" spans="1:10" ht="180.75" customHeight="1">
      <c r="A71" s="63" t="s">
        <v>225</v>
      </c>
      <c r="B71" s="79" t="s">
        <v>170</v>
      </c>
      <c r="C71" s="79" t="s">
        <v>38</v>
      </c>
      <c r="D71" s="105" t="s">
        <v>171</v>
      </c>
      <c r="E71" s="299"/>
      <c r="F71" s="296"/>
      <c r="G71" s="56">
        <f>H71+I71</f>
        <v>115000</v>
      </c>
      <c r="H71" s="56"/>
      <c r="I71" s="56">
        <f>J71</f>
        <v>115000</v>
      </c>
      <c r="J71" s="56">
        <v>115000</v>
      </c>
    </row>
    <row r="72" spans="1:10" ht="60.75" hidden="1">
      <c r="A72" s="75" t="s">
        <v>118</v>
      </c>
      <c r="B72" s="75"/>
      <c r="C72" s="75"/>
      <c r="D72" s="76" t="s">
        <v>92</v>
      </c>
      <c r="E72" s="61"/>
      <c r="F72" s="67"/>
      <c r="G72" s="104">
        <f>G73</f>
        <v>0</v>
      </c>
      <c r="H72" s="104">
        <f>H73</f>
        <v>0</v>
      </c>
      <c r="I72" s="104"/>
      <c r="J72" s="104"/>
    </row>
    <row r="73" spans="1:10" ht="60.75" hidden="1">
      <c r="A73" s="58" t="s">
        <v>91</v>
      </c>
      <c r="B73" s="58"/>
      <c r="C73" s="58"/>
      <c r="D73" s="77" t="s">
        <v>92</v>
      </c>
      <c r="E73" s="61"/>
      <c r="F73" s="67"/>
      <c r="G73" s="104">
        <f>SUM(G74:G74)</f>
        <v>0</v>
      </c>
      <c r="H73" s="104">
        <f>SUM(H74:H74)</f>
        <v>0</v>
      </c>
      <c r="I73" s="104"/>
      <c r="J73" s="104"/>
    </row>
    <row r="74" spans="1:10" ht="121.5" hidden="1">
      <c r="A74" s="63" t="s">
        <v>93</v>
      </c>
      <c r="B74" s="63" t="s">
        <v>41</v>
      </c>
      <c r="C74" s="63" t="s">
        <v>39</v>
      </c>
      <c r="D74" s="65" t="s">
        <v>111</v>
      </c>
      <c r="E74" s="65" t="s">
        <v>160</v>
      </c>
      <c r="F74" s="67" t="s">
        <v>182</v>
      </c>
      <c r="G74" s="56">
        <f>H74+I74</f>
        <v>0</v>
      </c>
      <c r="H74" s="56"/>
      <c r="I74" s="56"/>
      <c r="J74" s="56"/>
    </row>
    <row r="75" spans="1:10" ht="60.75">
      <c r="A75" s="58" t="s">
        <v>297</v>
      </c>
      <c r="B75" s="58"/>
      <c r="C75" s="58"/>
      <c r="D75" s="77" t="s">
        <v>298</v>
      </c>
      <c r="E75" s="65"/>
      <c r="F75" s="67"/>
      <c r="G75" s="104">
        <f>G76</f>
        <v>190000</v>
      </c>
      <c r="H75" s="104">
        <f>H76</f>
        <v>190000</v>
      </c>
      <c r="I75" s="104"/>
      <c r="J75" s="104"/>
    </row>
    <row r="76" spans="1:10" ht="60.75">
      <c r="A76" s="58" t="s">
        <v>299</v>
      </c>
      <c r="B76" s="58"/>
      <c r="C76" s="58"/>
      <c r="D76" s="77" t="s">
        <v>298</v>
      </c>
      <c r="E76" s="65"/>
      <c r="F76" s="67"/>
      <c r="G76" s="104">
        <f>G77</f>
        <v>190000</v>
      </c>
      <c r="H76" s="104">
        <f>H77</f>
        <v>190000</v>
      </c>
      <c r="I76" s="104"/>
      <c r="J76" s="104"/>
    </row>
    <row r="77" spans="1:10" ht="183" customHeight="1">
      <c r="A77" s="79" t="s">
        <v>300</v>
      </c>
      <c r="B77" s="79" t="s">
        <v>301</v>
      </c>
      <c r="C77" s="79" t="s">
        <v>302</v>
      </c>
      <c r="D77" s="105" t="s">
        <v>303</v>
      </c>
      <c r="E77" s="61" t="s">
        <v>176</v>
      </c>
      <c r="F77" s="67" t="s">
        <v>325</v>
      </c>
      <c r="G77" s="56">
        <f>H77</f>
        <v>190000</v>
      </c>
      <c r="H77" s="56">
        <f>190000</f>
        <v>190000</v>
      </c>
      <c r="I77" s="56"/>
      <c r="J77" s="56"/>
    </row>
    <row r="78" spans="1:10" ht="89.25" customHeight="1">
      <c r="A78" s="75" t="s">
        <v>118</v>
      </c>
      <c r="B78" s="75"/>
      <c r="C78" s="75"/>
      <c r="D78" s="76" t="s">
        <v>92</v>
      </c>
      <c r="E78" s="69"/>
      <c r="F78" s="67"/>
      <c r="G78" s="104">
        <f>G79</f>
        <v>221542</v>
      </c>
      <c r="H78" s="104">
        <f>H79</f>
        <v>221542</v>
      </c>
      <c r="I78" s="104"/>
      <c r="J78" s="104"/>
    </row>
    <row r="79" spans="1:10" ht="80.25" customHeight="1">
      <c r="A79" s="75" t="s">
        <v>91</v>
      </c>
      <c r="B79" s="75"/>
      <c r="C79" s="75"/>
      <c r="D79" s="76" t="s">
        <v>92</v>
      </c>
      <c r="E79" s="69"/>
      <c r="F79" s="67"/>
      <c r="G79" s="104">
        <f>H79+I79</f>
        <v>221542</v>
      </c>
      <c r="H79" s="104">
        <f>H80</f>
        <v>221542</v>
      </c>
      <c r="I79" s="104"/>
      <c r="J79" s="104"/>
    </row>
    <row r="80" spans="1:10" ht="170.25" customHeight="1">
      <c r="A80" s="60" t="s">
        <v>93</v>
      </c>
      <c r="B80" s="60" t="s">
        <v>41</v>
      </c>
      <c r="C80" s="60" t="s">
        <v>39</v>
      </c>
      <c r="D80" s="87" t="s">
        <v>111</v>
      </c>
      <c r="E80" s="65" t="s">
        <v>160</v>
      </c>
      <c r="F80" s="67" t="s">
        <v>324</v>
      </c>
      <c r="G80" s="56">
        <f>H80+I80</f>
        <v>221542</v>
      </c>
      <c r="H80" s="56">
        <f>221542</f>
        <v>221542</v>
      </c>
      <c r="I80" s="56"/>
      <c r="J80" s="56"/>
    </row>
    <row r="81" spans="1:10" ht="75.75" customHeight="1">
      <c r="A81" s="58" t="s">
        <v>119</v>
      </c>
      <c r="B81" s="58"/>
      <c r="C81" s="58"/>
      <c r="D81" s="59" t="s">
        <v>95</v>
      </c>
      <c r="E81" s="61"/>
      <c r="F81" s="67"/>
      <c r="G81" s="104">
        <f>G82</f>
        <v>1000000</v>
      </c>
      <c r="H81" s="104">
        <f>H82</f>
        <v>1000000</v>
      </c>
      <c r="I81" s="104"/>
      <c r="J81" s="104"/>
    </row>
    <row r="82" spans="1:10" ht="69.75" customHeight="1">
      <c r="A82" s="58" t="s">
        <v>94</v>
      </c>
      <c r="B82" s="58"/>
      <c r="C82" s="58"/>
      <c r="D82" s="59" t="s">
        <v>95</v>
      </c>
      <c r="E82" s="61"/>
      <c r="F82" s="67"/>
      <c r="G82" s="104">
        <f>H82+I82</f>
        <v>1000000</v>
      </c>
      <c r="H82" s="104">
        <f>SUM(H83:H86)</f>
        <v>1000000</v>
      </c>
      <c r="I82" s="104"/>
      <c r="J82" s="104"/>
    </row>
    <row r="83" spans="1:10" ht="121.5" customHeight="1">
      <c r="A83" s="63" t="s">
        <v>224</v>
      </c>
      <c r="B83" s="63" t="s">
        <v>222</v>
      </c>
      <c r="C83" s="63" t="s">
        <v>33</v>
      </c>
      <c r="D83" s="65" t="s">
        <v>223</v>
      </c>
      <c r="E83" s="87" t="s">
        <v>262</v>
      </c>
      <c r="F83" s="122" t="s">
        <v>322</v>
      </c>
      <c r="G83" s="56">
        <f>H83+I83</f>
        <v>200000</v>
      </c>
      <c r="H83" s="56">
        <v>200000</v>
      </c>
      <c r="I83" s="56"/>
      <c r="J83" s="56"/>
    </row>
    <row r="84" spans="1:10" ht="167.25" customHeight="1">
      <c r="A84" s="63" t="s">
        <v>97</v>
      </c>
      <c r="B84" s="63" t="s">
        <v>36</v>
      </c>
      <c r="C84" s="63" t="s">
        <v>33</v>
      </c>
      <c r="D84" s="65" t="s">
        <v>37</v>
      </c>
      <c r="E84" s="65" t="s">
        <v>159</v>
      </c>
      <c r="F84" s="67" t="s">
        <v>323</v>
      </c>
      <c r="G84" s="56">
        <f>H84+I84</f>
        <v>800000</v>
      </c>
      <c r="H84" s="56">
        <v>800000</v>
      </c>
      <c r="I84" s="56"/>
      <c r="J84" s="56"/>
    </row>
    <row r="85" spans="1:10" ht="40.5" hidden="1">
      <c r="A85" s="79" t="s">
        <v>98</v>
      </c>
      <c r="B85" s="79" t="s">
        <v>99</v>
      </c>
      <c r="C85" s="79" t="s">
        <v>33</v>
      </c>
      <c r="D85" s="105" t="s">
        <v>100</v>
      </c>
      <c r="E85" s="134"/>
      <c r="F85" s="171"/>
      <c r="G85" s="227">
        <f>H85+I85</f>
        <v>0</v>
      </c>
      <c r="H85" s="227"/>
      <c r="I85" s="227">
        <f>J85</f>
        <v>0</v>
      </c>
      <c r="J85" s="227"/>
    </row>
    <row r="86" spans="1:10" s="2" customFormat="1" ht="40.5" hidden="1">
      <c r="A86" s="63" t="s">
        <v>102</v>
      </c>
      <c r="B86" s="63" t="s">
        <v>42</v>
      </c>
      <c r="C86" s="63" t="s">
        <v>38</v>
      </c>
      <c r="D86" s="65" t="s">
        <v>50</v>
      </c>
      <c r="E86" s="105"/>
      <c r="F86" s="172"/>
      <c r="G86" s="56">
        <f>H86+I86</f>
        <v>0</v>
      </c>
      <c r="H86" s="56"/>
      <c r="I86" s="56">
        <f>J86</f>
        <v>0</v>
      </c>
      <c r="J86" s="56"/>
    </row>
    <row r="87" spans="1:10" ht="40.5" hidden="1">
      <c r="A87" s="75" t="s">
        <v>120</v>
      </c>
      <c r="B87" s="75"/>
      <c r="C87" s="75"/>
      <c r="D87" s="76" t="s">
        <v>105</v>
      </c>
      <c r="E87" s="78"/>
      <c r="F87" s="67"/>
      <c r="G87" s="104">
        <f>G88</f>
        <v>0</v>
      </c>
      <c r="H87" s="106">
        <f>H88</f>
        <v>0</v>
      </c>
      <c r="I87" s="104"/>
      <c r="J87" s="106"/>
    </row>
    <row r="88" spans="1:10" ht="40.5" hidden="1">
      <c r="A88" s="75" t="s">
        <v>104</v>
      </c>
      <c r="B88" s="75"/>
      <c r="C88" s="75"/>
      <c r="D88" s="76" t="s">
        <v>105</v>
      </c>
      <c r="E88" s="78"/>
      <c r="F88" s="67"/>
      <c r="G88" s="104">
        <f>H88+I88</f>
        <v>0</v>
      </c>
      <c r="H88" s="106">
        <f>H89</f>
        <v>0</v>
      </c>
      <c r="I88" s="104"/>
      <c r="J88" s="106"/>
    </row>
    <row r="89" spans="1:10" ht="138.75" customHeight="1" hidden="1">
      <c r="A89" s="63" t="s">
        <v>106</v>
      </c>
      <c r="B89" s="63" t="s">
        <v>55</v>
      </c>
      <c r="C89" s="63" t="s">
        <v>20</v>
      </c>
      <c r="D89" s="65" t="s">
        <v>162</v>
      </c>
      <c r="E89" s="61" t="s">
        <v>176</v>
      </c>
      <c r="F89" s="67" t="s">
        <v>188</v>
      </c>
      <c r="G89" s="56">
        <f>H89+I89</f>
        <v>0</v>
      </c>
      <c r="H89" s="107"/>
      <c r="I89" s="56"/>
      <c r="J89" s="107"/>
    </row>
    <row r="90" spans="1:10" ht="55.5" customHeight="1">
      <c r="A90" s="75" t="s">
        <v>121</v>
      </c>
      <c r="B90" s="75"/>
      <c r="C90" s="75"/>
      <c r="D90" s="76" t="s">
        <v>108</v>
      </c>
      <c r="E90" s="108"/>
      <c r="F90" s="68"/>
      <c r="G90" s="104">
        <f>G91</f>
        <v>1876581</v>
      </c>
      <c r="H90" s="104">
        <f>H91</f>
        <v>1876581</v>
      </c>
      <c r="I90" s="104"/>
      <c r="J90" s="104"/>
    </row>
    <row r="91" spans="1:10" ht="57" customHeight="1">
      <c r="A91" s="58" t="s">
        <v>107</v>
      </c>
      <c r="B91" s="58"/>
      <c r="C91" s="58"/>
      <c r="D91" s="77" t="s">
        <v>108</v>
      </c>
      <c r="E91" s="108"/>
      <c r="F91" s="68"/>
      <c r="G91" s="104">
        <f>H91+I91</f>
        <v>1876581</v>
      </c>
      <c r="H91" s="104">
        <f>SUM(H92:H93)</f>
        <v>1876581</v>
      </c>
      <c r="I91" s="104"/>
      <c r="J91" s="104"/>
    </row>
    <row r="92" spans="1:10" s="118" customFormat="1" ht="176.25" customHeight="1">
      <c r="A92" s="63" t="s">
        <v>215</v>
      </c>
      <c r="B92" s="63" t="s">
        <v>214</v>
      </c>
      <c r="C92" s="63" t="s">
        <v>52</v>
      </c>
      <c r="D92" s="65" t="s">
        <v>216</v>
      </c>
      <c r="E92" s="69" t="s">
        <v>205</v>
      </c>
      <c r="F92" s="70" t="s">
        <v>263</v>
      </c>
      <c r="G92" s="120">
        <f>H92+I92</f>
        <v>1376581</v>
      </c>
      <c r="H92" s="120">
        <v>1376581</v>
      </c>
      <c r="I92" s="120"/>
      <c r="J92" s="120"/>
    </row>
    <row r="93" spans="1:10" s="118" customFormat="1" ht="180.75" customHeight="1">
      <c r="A93" s="63" t="s">
        <v>228</v>
      </c>
      <c r="B93" s="63" t="s">
        <v>229</v>
      </c>
      <c r="C93" s="63" t="s">
        <v>52</v>
      </c>
      <c r="D93" s="65" t="s">
        <v>230</v>
      </c>
      <c r="E93" s="61" t="s">
        <v>176</v>
      </c>
      <c r="F93" s="67" t="s">
        <v>325</v>
      </c>
      <c r="G93" s="120">
        <f>H93</f>
        <v>500000</v>
      </c>
      <c r="H93" s="120">
        <v>500000</v>
      </c>
      <c r="I93" s="120"/>
      <c r="J93" s="120"/>
    </row>
    <row r="94" spans="1:10" ht="22.5">
      <c r="A94" s="109" t="s">
        <v>113</v>
      </c>
      <c r="B94" s="109" t="s">
        <v>113</v>
      </c>
      <c r="C94" s="109" t="s">
        <v>113</v>
      </c>
      <c r="D94" s="110" t="s">
        <v>109</v>
      </c>
      <c r="E94" s="109" t="s">
        <v>113</v>
      </c>
      <c r="F94" s="109" t="s">
        <v>113</v>
      </c>
      <c r="G94" s="104">
        <f>G29+G49+G55+G65+G68+G75+G78+G81+G90</f>
        <v>12457269</v>
      </c>
      <c r="H94" s="104">
        <f>H29+H49+H55+H65+H68+H75+H78+H81+H90</f>
        <v>4738297</v>
      </c>
      <c r="I94" s="104">
        <f>I29+I49+I55+I65+I68+I75+I78+I81+I90</f>
        <v>7718972</v>
      </c>
      <c r="J94" s="104">
        <f>J29+J49+J55+J65+J68+J75+J78+J81+J90</f>
        <v>7718972</v>
      </c>
    </row>
    <row r="95" spans="1:10" ht="22.5">
      <c r="A95" s="146"/>
      <c r="B95" s="146"/>
      <c r="C95" s="146"/>
      <c r="D95" s="147"/>
      <c r="E95" s="146"/>
      <c r="F95" s="146"/>
      <c r="G95" s="148"/>
      <c r="H95" s="148"/>
      <c r="I95" s="148"/>
      <c r="J95" s="148"/>
    </row>
    <row r="96" ht="18" customHeight="1"/>
    <row r="97" spans="1:13" ht="23.25">
      <c r="A97" s="2"/>
      <c r="B97" s="2"/>
      <c r="C97" s="2"/>
      <c r="D97" s="2"/>
      <c r="E97" s="2"/>
      <c r="F97" s="2"/>
      <c r="G97" s="81"/>
      <c r="H97" s="2"/>
      <c r="I97" s="2"/>
      <c r="J97" s="2"/>
      <c r="K97" s="49"/>
      <c r="L97" s="2"/>
      <c r="M97"/>
    </row>
    <row r="98" spans="4:10" ht="18.75">
      <c r="D98" s="31"/>
      <c r="E98" s="31"/>
      <c r="F98" s="54"/>
      <c r="G98" s="31"/>
      <c r="H98" s="31"/>
      <c r="I98" s="31"/>
      <c r="J98" s="31"/>
    </row>
    <row r="100" spans="7:8" ht="30.75">
      <c r="G100" s="116"/>
      <c r="H100" s="116"/>
    </row>
    <row r="101" spans="7:8" ht="30.75">
      <c r="G101" s="117"/>
      <c r="H101" s="117"/>
    </row>
    <row r="102" spans="7:8" ht="30.75">
      <c r="G102" s="116"/>
      <c r="H102" s="116"/>
    </row>
    <row r="103" spans="7:8" ht="30.75">
      <c r="G103" s="116"/>
      <c r="H103" s="116"/>
    </row>
  </sheetData>
  <sheetProtection/>
  <mergeCells count="22">
    <mergeCell ref="A15:J15"/>
    <mergeCell ref="A21:A27"/>
    <mergeCell ref="B21:B27"/>
    <mergeCell ref="C21:C27"/>
    <mergeCell ref="D21:D27"/>
    <mergeCell ref="E21:E27"/>
    <mergeCell ref="H21:H27"/>
    <mergeCell ref="I21:J25"/>
    <mergeCell ref="I26:I27"/>
    <mergeCell ref="J26:J27"/>
    <mergeCell ref="F21:F27"/>
    <mergeCell ref="G21:G27"/>
    <mergeCell ref="E70:E71"/>
    <mergeCell ref="F70:F71"/>
    <mergeCell ref="E60:E61"/>
    <mergeCell ref="F60:F61"/>
    <mergeCell ref="D43:D45"/>
    <mergeCell ref="C43:C45"/>
    <mergeCell ref="A36:A38"/>
    <mergeCell ref="B36:B38"/>
    <mergeCell ref="B43:B45"/>
    <mergeCell ref="A43:A4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2021-04-30T08:41:05Z</cp:lastPrinted>
  <dcterms:created xsi:type="dcterms:W3CDTF">2019-10-18T11:31:34Z</dcterms:created>
  <dcterms:modified xsi:type="dcterms:W3CDTF">2021-04-30T08:41:27Z</dcterms:modified>
  <cp:category/>
  <cp:version/>
  <cp:contentType/>
  <cp:contentStatus/>
</cp:coreProperties>
</file>