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'Лист2'!$18:$18</definedName>
    <definedName name="_xlnm.Print_Area" localSheetId="0">'Лист2'!$A$1:$I$150</definedName>
  </definedNames>
  <calcPr fullCalcOnLoad="1"/>
</workbook>
</file>

<file path=xl/comments1.xml><?xml version="1.0" encoding="utf-8"?>
<comments xmlns="http://schemas.openxmlformats.org/spreadsheetml/2006/main">
  <authors>
    <author>LP-500</author>
  </authors>
  <commentList>
    <comment ref="G23" authorId="0">
      <text>
        <r>
          <rPr>
            <b/>
            <sz val="9"/>
            <rFont val="Tahoma"/>
            <family val="2"/>
          </rPr>
          <t>LP-500:</t>
        </r>
        <r>
          <rPr>
            <sz val="9"/>
            <rFont val="Tahoma"/>
            <family val="2"/>
          </rPr>
          <t xml:space="preserve">
39936 грн. зняли з озелення Райського а на кладовища Райського добавили</t>
        </r>
      </text>
    </comment>
  </commentList>
</comments>
</file>

<file path=xl/sharedStrings.xml><?xml version="1.0" encoding="utf-8"?>
<sst xmlns="http://schemas.openxmlformats.org/spreadsheetml/2006/main" count="400" uniqueCount="124">
  <si>
    <t>Всього:</t>
  </si>
  <si>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</si>
  <si>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</si>
  <si>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</si>
  <si>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</si>
  <si>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</si>
  <si>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</si>
  <si>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</si>
  <si>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</si>
  <si>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</si>
  <si>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</si>
  <si>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</si>
  <si>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</si>
  <si>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</si>
  <si>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</si>
  <si>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</si>
  <si>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</si>
  <si>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</si>
  <si>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Забезпечення безпеки руху</t>
  </si>
  <si>
    <t>Забезпечення відновлення об'єктів благоустрою, безпеки руху, санітарного стану</t>
  </si>
  <si>
    <t>Покращення безпеки руху для мешканців багатоповерхівок та покращення блаугоустрою</t>
  </si>
  <si>
    <t>Розвиток інфраструктури насених пунктів, покращення стану місць загального користування</t>
  </si>
  <si>
    <t>Забезпечення відновлення об'єктів благоустрою,  санітарного стану</t>
  </si>
  <si>
    <t>Утримання та поточний ремонт мереж зовнішнього освітлення</t>
  </si>
  <si>
    <t>Всього заплановано по програмі: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</si>
  <si>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</si>
  <si>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</si>
  <si>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</si>
  <si>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</si>
  <si>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Поточний ремонт пішохідної доріжки по вул. Наддніпрянська в смт. Дніпряни</t>
  </si>
  <si>
    <t>Грейдування доріг</t>
  </si>
  <si>
    <t>Загальний фонд</t>
  </si>
  <si>
    <t>Спеціальний фонд</t>
  </si>
  <si>
    <t>з них: 2020 рік</t>
  </si>
  <si>
    <t>2022 рік</t>
  </si>
  <si>
    <t>Дніпрянський старостинський округ, Райський старостинський округ, Веселівський старостинський округ</t>
  </si>
  <si>
    <t>Дніпрянський старостинський округ</t>
  </si>
  <si>
    <t xml:space="preserve">Ліквідація несанкціонованих сміттєзвалищ </t>
  </si>
  <si>
    <t>Поточний ремонт асфальтного покриття в  прибудинковій території в смт Дніпряни</t>
  </si>
  <si>
    <t xml:space="preserve">Державна експертиза проектів землеустрою щодо встановлення меж населених пунктів Новокаховської міської ради  та розробка технічної документації з нормативної грошової оцінки земель </t>
  </si>
  <si>
    <t>Поточний ремонт доріг смт Дніпряни, Корсунка, Дніпряни- Корсунка, Корсунка-Обривки</t>
  </si>
  <si>
    <t>Забезпечення безпеки пересування</t>
  </si>
  <si>
    <t>Райський старостинський округ</t>
  </si>
  <si>
    <t xml:space="preserve">Розробка містобудівної документації - Проект "Зміни до Генерального плану поєднаного з детальними планами окремих територій та зонування села Піщане" </t>
  </si>
  <si>
    <t>Поточний ремонт грунтової дороги  з профілюванням  та підсипкою гравійно-піщаною суміщю по пров. Хитрий смт. Дніпряни  м.Нова Каховка Херсонської обл.</t>
  </si>
  <si>
    <t>Ремонт асфальтного покриття по вул. Корсунській в смт.Дніпряни м.Нова Каховка Херсонської області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</si>
  <si>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</si>
  <si>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</si>
  <si>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>Поточний ремонт асфальтобетонного покриття доріг в с. Обривка</t>
  </si>
  <si>
    <t>Поточний ремонт покриття дороги по вул.Пушкіна в с.Обривка</t>
  </si>
  <si>
    <t>Поточний ремонт покриття доріг в с.Райське, с.Тополівка, с.Маслівка  та дороги с.Райське - с.Тополівка, с.Маслівка - с.Обривка.</t>
  </si>
  <si>
    <t>Дніпрянський старостинський округ, Веселівський старостинський округ</t>
  </si>
  <si>
    <t xml:space="preserve">Розробка технічної документації з нормативно грошової оцінки </t>
  </si>
  <si>
    <t>Поточний ремонт системи водопостачання с.Тополівка</t>
  </si>
  <si>
    <t>Будівництво водонапірної башти с.Райське по вул. Основська,18</t>
  </si>
  <si>
    <t>Придбання лічильника та забезпечення електричною енергією  нежитлові будівлі та споруди контори, розташовані за адресою: м.Нова Каховка, смт.Дніпряни, вул. 1 Травня,8</t>
  </si>
  <si>
    <t xml:space="preserve">Джерела фінансування, тис. грн. </t>
  </si>
  <si>
    <t>Капітальний ремонт нежитлової будівлі розташованої с.Обривки по вул. Ювілейна, 27</t>
  </si>
  <si>
    <t>Бюджет Новокаховської міської  ОТГ</t>
  </si>
  <si>
    <t>Утримання кладовища (вивіз сміття, забезпечення водою в поминальні дні)</t>
  </si>
  <si>
    <t>Козацький старостинський округ</t>
  </si>
  <si>
    <t>Розвиток інфраструктури населених пунктів, покращення стану місць загального користування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</si>
  <si>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</si>
  <si>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 xml:space="preserve">Поточний ремонт дороги по вул.Шевченка в смт. Козацьке, Бериславського району, Херсонської області </t>
  </si>
  <si>
    <t>Капітальний ремонт покриття проїзної частини по вул.Шевченка в смт. Козацьке Бериславського району, Херсонської області</t>
  </si>
  <si>
    <t>Капітальний ремонт покриття проїзної частини по вул. Нова в смт. Козацьке Бериславського району, Херсонської області</t>
  </si>
  <si>
    <t>Будівництво споруд з протиерозійного захисту по балці р.Дніпро в межах в смт. Козацьке в районі перетину провулку Дніпровського та вул. Шевченка та облаштування джерела по пров. Дніпровському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</si>
  <si>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</si>
  <si>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</si>
  <si>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 xml:space="preserve"> Веселівський старостинський округ, Козацький старостинський округ</t>
  </si>
  <si>
    <t>Послуги з благоустрою по вулиці Степова в смт.Козацьке Бериславського району, Херсонська область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</si>
  <si>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</si>
  <si>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</si>
  <si>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</si>
  <si>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</si>
  <si>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</si>
  <si>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>Дніпрянський старостинський округ, Райський старостинський округ</t>
  </si>
  <si>
    <t xml:space="preserve">Розробка технічної документації з нормативної грошової оцінки </t>
  </si>
  <si>
    <t>Розробка проекту землеустрою щодо встановлення меж населеного пункту с. Нові Лагері</t>
  </si>
  <si>
    <t>Будівництво водонапірної башти с.Райське по вул. Райська,17</t>
  </si>
  <si>
    <t>Поточний ремонт мереж водопостачання с.Райське в межах вулиць Весела, Райська, частина Молодіжна</t>
  </si>
  <si>
    <t>Поточний ремонт мереж водопостачання с.Райське в межах вулиць Піщана, частини Молодіжна, частини Основської</t>
  </si>
  <si>
    <t>Реконструкція каналізаційної системи у смт.Козацьке, Бериславський район, Херсонська область</t>
  </si>
  <si>
    <t>Придбаня трактора ДТЗ 5404 К</t>
  </si>
  <si>
    <t xml:space="preserve"> Веселівський старостинський округ, </t>
  </si>
  <si>
    <t>Придбаня прицепу к трактору ДТЗ 1ПТС-2,0, лопати отвал 2м., косилки роторної бокової 2-х дискова</t>
  </si>
  <si>
    <t>Придбання контейнерів для збору сміття під пластикові відходи у кількості 16 одиниць</t>
  </si>
  <si>
    <t>Придбання спортивно-ігрового майданчика з тренажерами у кількості 17 одиниць</t>
  </si>
  <si>
    <t>Придбання секцій огорожі довжиною 100 м. для дитячого майданчика</t>
  </si>
  <si>
    <t>Придбання штучної перешкоди та дорожніх знаків у загальній кількості 150 одиниць</t>
  </si>
  <si>
    <t xml:space="preserve">Поточний ремонт дороги по вул.Наддніпрянська в с.Веселе, Бериславського району, Херсонської області </t>
  </si>
  <si>
    <t>Поточний ремонт свердловини № 2-20 по вул.Українська, 36А, с. Веселе, Бериславського р-ну, Херсонської області</t>
  </si>
  <si>
    <t>Реставрація монументу загиблих захисників вітчизни в с.Веселе</t>
  </si>
  <si>
    <t xml:space="preserve"> Веселівський старостинський округ</t>
  </si>
  <si>
    <t>Придбання блоку управління насосом з перетворювачем частоти Lenze 7.5 кВт</t>
  </si>
  <si>
    <t xml:space="preserve"> Програми розвитку інфраструктури  старостинських округів Новокаховської міської  територіальної громади  на 2020 -2022 роки</t>
  </si>
  <si>
    <t>Придбання  насосу ЕЦВ 6-16-75 Лівни з нерж.колесами, насосу ЕЦВ 10-120-60</t>
  </si>
  <si>
    <t>Придбаня перфоратора,  мотокіс, ножа, бензопили та висоторізу у загальній кількості 8 одиниць</t>
  </si>
  <si>
    <t>Поточний ремонт покриття прибудинкових території в смт. Козацьке</t>
  </si>
  <si>
    <t>I. Благоустрій території</t>
  </si>
  <si>
    <t>III. Проекти землеустрою</t>
  </si>
  <si>
    <t>II. Розробка містобудівної документації</t>
  </si>
  <si>
    <t>IV. Утримання та розвиток автомобільних доріг та дорожньої інфраструктури</t>
  </si>
  <si>
    <t>V. Будівництво, реконструкція та капітальний ремонт об’єктів соціальної та виробничої інфраструктури комунальної власності</t>
  </si>
  <si>
    <t>VI. Забезпечення збору та вивезення сміття і відходів</t>
  </si>
  <si>
    <t>VII. Заходи, пов'язані з поліпшення питної води</t>
  </si>
  <si>
    <t>Реконструкція мереж зовнішнього освітлення (на 2020 рік - 15 об'єктів)</t>
  </si>
  <si>
    <t>Розробка проектно-кошторисної документації з поточного ремонту вуличного освітлення в смт.Козацьке по вул.Степова та вул. Видриганова від КТП 55 Бериславського р-ну Херсонської обл.</t>
  </si>
  <si>
    <t>Послуги по розробленню проектно-кошторисної документації по об'єкту "Капітальний ремонт покриття проїзної частини вул.Шевченко  в межах будинків №1-№125 в смт.Козацьке</t>
  </si>
  <si>
    <t xml:space="preserve"> Козацький старостинський округ</t>
  </si>
  <si>
    <t>Будівництво майданчиків для роздільного сбору ТПВ у кількості 8 одиниць</t>
  </si>
  <si>
    <t>Встановлення лічильників вуличного освітлення (2 шт.)</t>
  </si>
  <si>
    <t>Технічна перевірка лічильників вуличного освітлення (6 шт.)</t>
  </si>
  <si>
    <t>Поточний ремонт грунтової дороги  з профілюванням  та підсипкою піщаною суміщю по пров. Армійський від вул. Вишнева до вул. Виноградної смт. Дніпряни  м.Нова Каховка Херсонської обл.</t>
  </si>
  <si>
    <t>Поточний ремонт автобусної зупинки по вул.Корсунська в смт.Дніпряни</t>
  </si>
  <si>
    <t>Улаштування пристроїв примусового зниження швидкості по вул. Вишнева в смт. Дніпряни</t>
  </si>
  <si>
    <t xml:space="preserve">Дніпрянський старостинський округ </t>
  </si>
  <si>
    <t>Придбання  насосу на рамі 2СМ 80-50-200</t>
  </si>
  <si>
    <t>Секретар міської ради</t>
  </si>
  <si>
    <t>____________Дмитро Васильєв</t>
  </si>
  <si>
    <t>ЗАТВЕРДЖЕНО:</t>
  </si>
  <si>
    <t>до рішення 4 сесії</t>
  </si>
  <si>
    <t>міської ради 8-го скликання</t>
  </si>
  <si>
    <t>від 17.12.2020 року №139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</si>
</sst>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33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NumberFormat="1" applyFont="1" applyFill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12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0"/>
  <sheetViews>
    <sheetView tabSelected="1" zoomScalePageLayoutView="0" workbookViewId="0" topLeftCell="A133">
      <selection activeCell="H9" sqref="H9:I9"/>
    </sheetView>
  </sheetViews>
  <sheetFormatPr defaultColWidth="9.140625" defaultRowHeight="12.75"/>
  <cols>
    <col min="1" max="1" width="3.140625" style="1" bestFit="1" customWidth="1"/>
    <col min="2" max="2" width="61.8515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9.140625" style="1" customWidth="1"/>
    <col min="8" max="8" width="10.57421875" style="1" customWidth="1"/>
    <col min="9" max="9" width="47.140625" style="1" customWidth="1"/>
    <col min="10" max="10" width="9.421875" style="1" bestFit="1" customWidth="1"/>
    <col min="11" max="16384" width="9.140625" style="1" customWidth="1"/>
  </cols>
  <sheetData>
    <row r="1" ht="12.75"/>
    <row r="2" spans="8:9" ht="12.75">
      <c r="H2" s="43" t="s">
        <v>120</v>
      </c>
      <c r="I2" s="43"/>
    </row>
    <row r="3" spans="8:9" ht="12.75">
      <c r="H3" s="43" t="s">
        <v>118</v>
      </c>
      <c r="I3" s="43"/>
    </row>
    <row r="4" spans="8:9" ht="12.75">
      <c r="H4" s="43" t="s">
        <v>119</v>
      </c>
      <c r="I4" s="43"/>
    </row>
    <row r="5" ht="15">
      <c r="H5" s="27" t="s">
        <v>27</v>
      </c>
    </row>
    <row r="6" ht="15">
      <c r="H6" s="27" t="s">
        <v>121</v>
      </c>
    </row>
    <row r="7" ht="15">
      <c r="H7" s="27" t="s">
        <v>122</v>
      </c>
    </row>
    <row r="8" ht="15">
      <c r="H8" s="27" t="s">
        <v>123</v>
      </c>
    </row>
    <row r="9" spans="8:9" ht="12.75" customHeight="1">
      <c r="H9" s="28"/>
      <c r="I9" s="28"/>
    </row>
    <row r="10" spans="8:9" ht="12.75" customHeight="1">
      <c r="H10" s="28"/>
      <c r="I10" s="28"/>
    </row>
    <row r="11" spans="2:9" ht="18.75">
      <c r="B11" s="78" t="s">
        <v>9</v>
      </c>
      <c r="C11" s="78"/>
      <c r="D11" s="78"/>
      <c r="E11" s="78"/>
      <c r="F11" s="78"/>
      <c r="G11" s="78"/>
      <c r="H11" s="78"/>
      <c r="I11" s="78"/>
    </row>
    <row r="12" spans="2:9" ht="18.75">
      <c r="B12" s="69" t="s">
        <v>95</v>
      </c>
      <c r="C12" s="69"/>
      <c r="D12" s="69"/>
      <c r="E12" s="69"/>
      <c r="F12" s="69"/>
      <c r="G12" s="69"/>
      <c r="H12" s="69"/>
      <c r="I12" s="69"/>
    </row>
    <row r="13" ht="17.25" thickBot="1">
      <c r="G13" s="2"/>
    </row>
    <row r="14" spans="1:9" ht="24.75" customHeight="1" thickBot="1">
      <c r="A14" s="63" t="s">
        <v>11</v>
      </c>
      <c r="B14" s="63" t="s">
        <v>1</v>
      </c>
      <c r="C14" s="63" t="s">
        <v>67</v>
      </c>
      <c r="D14" s="63" t="s">
        <v>10</v>
      </c>
      <c r="E14" s="63" t="s">
        <v>2</v>
      </c>
      <c r="F14" s="61" t="s">
        <v>56</v>
      </c>
      <c r="G14" s="62"/>
      <c r="H14" s="62"/>
      <c r="I14" s="63" t="s">
        <v>3</v>
      </c>
    </row>
    <row r="15" spans="1:9" ht="18.75" customHeight="1" thickBot="1">
      <c r="A15" s="64"/>
      <c r="B15" s="64"/>
      <c r="C15" s="64"/>
      <c r="D15" s="64"/>
      <c r="E15" s="64"/>
      <c r="F15" s="76" t="s">
        <v>58</v>
      </c>
      <c r="G15" s="77"/>
      <c r="H15" s="77"/>
      <c r="I15" s="64"/>
    </row>
    <row r="16" spans="1:9" ht="13.5" customHeight="1" thickBot="1">
      <c r="A16" s="64"/>
      <c r="B16" s="64"/>
      <c r="C16" s="64"/>
      <c r="D16" s="64"/>
      <c r="E16" s="64"/>
      <c r="F16" s="63" t="s">
        <v>4</v>
      </c>
      <c r="G16" s="61" t="s">
        <v>5</v>
      </c>
      <c r="H16" s="62"/>
      <c r="I16" s="64"/>
    </row>
    <row r="17" spans="1:9" ht="24.75" thickBot="1">
      <c r="A17" s="65"/>
      <c r="B17" s="65"/>
      <c r="C17" s="65"/>
      <c r="D17" s="65"/>
      <c r="E17" s="65"/>
      <c r="F17" s="65"/>
      <c r="G17" s="3" t="s">
        <v>31</v>
      </c>
      <c r="H17" s="34" t="s">
        <v>32</v>
      </c>
      <c r="I17" s="65"/>
    </row>
    <row r="18" spans="1:9" ht="13.5" thickBot="1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6">
        <v>6</v>
      </c>
      <c r="G18" s="7">
        <v>7</v>
      </c>
      <c r="H18" s="7">
        <v>8</v>
      </c>
      <c r="I18" s="4">
        <v>9</v>
      </c>
    </row>
    <row r="19" spans="1:9" ht="16.5" thickBot="1">
      <c r="A19" s="46" t="s">
        <v>99</v>
      </c>
      <c r="B19" s="47"/>
      <c r="C19" s="47"/>
      <c r="D19" s="47"/>
      <c r="E19" s="47"/>
      <c r="F19" s="47"/>
      <c r="G19" s="47"/>
      <c r="H19" s="47"/>
      <c r="I19" s="48"/>
    </row>
    <row r="20" spans="1:11" ht="18" customHeight="1" thickBot="1">
      <c r="A20" s="49" t="s">
        <v>6</v>
      </c>
      <c r="B20" s="55" t="s">
        <v>23</v>
      </c>
      <c r="C20" s="49" t="s">
        <v>68</v>
      </c>
      <c r="D20" s="49" t="s">
        <v>62</v>
      </c>
      <c r="E20" s="10" t="s">
        <v>12</v>
      </c>
      <c r="F20" s="11">
        <f>G20+H20</f>
        <v>1033.389</v>
      </c>
      <c r="G20" s="11">
        <f>(50000+200000+118284+378352+9180+49229+36118+42221+24283+50526+49226+25970)/1000</f>
        <v>1033.389</v>
      </c>
      <c r="H20" s="12"/>
      <c r="I20" s="52" t="s">
        <v>14</v>
      </c>
      <c r="J20" s="13">
        <v>1033.389</v>
      </c>
      <c r="K20" s="13"/>
    </row>
    <row r="21" spans="1:11" ht="18" customHeight="1" thickBot="1">
      <c r="A21" s="50"/>
      <c r="B21" s="56"/>
      <c r="C21" s="50"/>
      <c r="D21" s="50"/>
      <c r="E21" s="10" t="s">
        <v>13</v>
      </c>
      <c r="F21" s="11">
        <f aca="true" t="shared" si="0" ref="F21:F58">G21+H21</f>
        <v>1020</v>
      </c>
      <c r="G21" s="11">
        <v>1020</v>
      </c>
      <c r="H21" s="12"/>
      <c r="I21" s="53"/>
      <c r="J21" s="13">
        <v>1020</v>
      </c>
      <c r="K21" s="13"/>
    </row>
    <row r="22" spans="1:11" ht="18" customHeight="1" thickBot="1">
      <c r="A22" s="51"/>
      <c r="B22" s="57"/>
      <c r="C22" s="51"/>
      <c r="D22" s="51"/>
      <c r="E22" s="10" t="s">
        <v>34</v>
      </c>
      <c r="F22" s="11">
        <f t="shared" si="0"/>
        <v>1025</v>
      </c>
      <c r="G22" s="11">
        <v>1025</v>
      </c>
      <c r="H22" s="12"/>
      <c r="I22" s="54"/>
      <c r="J22" s="13">
        <v>1025</v>
      </c>
      <c r="K22" s="13"/>
    </row>
    <row r="23" spans="1:11" ht="18.75" customHeight="1" thickBot="1">
      <c r="A23" s="49">
        <v>2</v>
      </c>
      <c r="B23" s="55" t="s">
        <v>59</v>
      </c>
      <c r="C23" s="49" t="s">
        <v>68</v>
      </c>
      <c r="D23" s="49" t="s">
        <v>42</v>
      </c>
      <c r="E23" s="10" t="s">
        <v>12</v>
      </c>
      <c r="F23" s="11">
        <f t="shared" si="0"/>
        <v>79.336</v>
      </c>
      <c r="G23" s="11">
        <f>(39400+39936)/1000</f>
        <v>79.336</v>
      </c>
      <c r="H23" s="12"/>
      <c r="I23" s="52" t="s">
        <v>15</v>
      </c>
      <c r="J23" s="13">
        <v>79.336</v>
      </c>
      <c r="K23" s="13"/>
    </row>
    <row r="24" spans="1:11" ht="18.75" customHeight="1" thickBot="1">
      <c r="A24" s="50"/>
      <c r="B24" s="56"/>
      <c r="C24" s="50"/>
      <c r="D24" s="50"/>
      <c r="E24" s="10" t="s">
        <v>13</v>
      </c>
      <c r="F24" s="11">
        <f t="shared" si="0"/>
        <v>50</v>
      </c>
      <c r="G24" s="11">
        <v>50</v>
      </c>
      <c r="H24" s="12"/>
      <c r="I24" s="53"/>
      <c r="J24" s="13">
        <v>50</v>
      </c>
      <c r="K24" s="13"/>
    </row>
    <row r="25" spans="1:11" ht="21" customHeight="1" thickBot="1">
      <c r="A25" s="51"/>
      <c r="B25" s="57"/>
      <c r="C25" s="51"/>
      <c r="D25" s="51"/>
      <c r="E25" s="10" t="s">
        <v>34</v>
      </c>
      <c r="F25" s="11">
        <f t="shared" si="0"/>
        <v>50</v>
      </c>
      <c r="G25" s="11">
        <v>50</v>
      </c>
      <c r="H25" s="12"/>
      <c r="I25" s="54"/>
      <c r="J25" s="13">
        <v>50</v>
      </c>
      <c r="K25" s="13"/>
    </row>
    <row r="26" spans="1:11" ht="20.25" customHeight="1" thickBot="1">
      <c r="A26" s="49">
        <v>3</v>
      </c>
      <c r="B26" s="52" t="s">
        <v>37</v>
      </c>
      <c r="C26" s="49" t="s">
        <v>68</v>
      </c>
      <c r="D26" s="49" t="s">
        <v>71</v>
      </c>
      <c r="E26" s="10" t="s">
        <v>12</v>
      </c>
      <c r="F26" s="11">
        <f t="shared" si="0"/>
        <v>187</v>
      </c>
      <c r="G26" s="11">
        <f>(100000+87000)/1000</f>
        <v>187</v>
      </c>
      <c r="H26" s="12"/>
      <c r="I26" s="52" t="s">
        <v>15</v>
      </c>
      <c r="J26" s="13">
        <v>187</v>
      </c>
      <c r="K26" s="13"/>
    </row>
    <row r="27" spans="1:11" ht="18.75" customHeight="1" thickBot="1">
      <c r="A27" s="50"/>
      <c r="B27" s="53"/>
      <c r="C27" s="50"/>
      <c r="D27" s="50"/>
      <c r="E27" s="10" t="s">
        <v>13</v>
      </c>
      <c r="F27" s="11">
        <f t="shared" si="0"/>
        <v>200</v>
      </c>
      <c r="G27" s="11">
        <v>200</v>
      </c>
      <c r="H27" s="12"/>
      <c r="I27" s="53"/>
      <c r="J27" s="13">
        <v>200</v>
      </c>
      <c r="K27" s="13"/>
    </row>
    <row r="28" spans="1:11" ht="23.25" customHeight="1" thickBot="1">
      <c r="A28" s="51"/>
      <c r="B28" s="54"/>
      <c r="C28" s="51"/>
      <c r="D28" s="51"/>
      <c r="E28" s="10" t="s">
        <v>34</v>
      </c>
      <c r="F28" s="11">
        <f t="shared" si="0"/>
        <v>200</v>
      </c>
      <c r="G28" s="11">
        <v>200</v>
      </c>
      <c r="H28" s="12"/>
      <c r="I28" s="54"/>
      <c r="J28" s="13">
        <v>200</v>
      </c>
      <c r="K28" s="13"/>
    </row>
    <row r="29" spans="1:11" ht="20.25" customHeight="1" thickBot="1">
      <c r="A29" s="49">
        <v>4</v>
      </c>
      <c r="B29" s="52" t="s">
        <v>37</v>
      </c>
      <c r="C29" s="49" t="s">
        <v>72</v>
      </c>
      <c r="D29" s="49" t="s">
        <v>47</v>
      </c>
      <c r="E29" s="10" t="s">
        <v>12</v>
      </c>
      <c r="F29" s="11">
        <f>G29+H29</f>
        <v>50</v>
      </c>
      <c r="G29" s="11">
        <v>50</v>
      </c>
      <c r="H29" s="12"/>
      <c r="I29" s="52" t="s">
        <v>15</v>
      </c>
      <c r="J29" s="13">
        <v>50</v>
      </c>
      <c r="K29" s="13"/>
    </row>
    <row r="30" spans="1:11" ht="18.75" customHeight="1" thickBot="1">
      <c r="A30" s="50"/>
      <c r="B30" s="53"/>
      <c r="C30" s="50"/>
      <c r="D30" s="50"/>
      <c r="E30" s="10" t="s">
        <v>13</v>
      </c>
      <c r="F30" s="11">
        <f>G30+H30</f>
        <v>50</v>
      </c>
      <c r="G30" s="11">
        <v>50</v>
      </c>
      <c r="H30" s="12"/>
      <c r="I30" s="53"/>
      <c r="J30" s="13">
        <v>50</v>
      </c>
      <c r="K30" s="13"/>
    </row>
    <row r="31" spans="1:11" ht="23.25" customHeight="1" thickBot="1">
      <c r="A31" s="51"/>
      <c r="B31" s="54"/>
      <c r="C31" s="51"/>
      <c r="D31" s="51"/>
      <c r="E31" s="10" t="s">
        <v>34</v>
      </c>
      <c r="F31" s="11">
        <f>G31+H31</f>
        <v>50</v>
      </c>
      <c r="G31" s="11">
        <v>50</v>
      </c>
      <c r="H31" s="12"/>
      <c r="I31" s="54"/>
      <c r="J31" s="13">
        <v>50</v>
      </c>
      <c r="K31" s="13"/>
    </row>
    <row r="32" spans="1:11" ht="65.25" customHeight="1" thickBot="1">
      <c r="A32" s="14">
        <v>5</v>
      </c>
      <c r="B32" s="9" t="s">
        <v>97</v>
      </c>
      <c r="C32" s="8" t="s">
        <v>68</v>
      </c>
      <c r="D32" s="8" t="s">
        <v>69</v>
      </c>
      <c r="E32" s="10" t="s">
        <v>12</v>
      </c>
      <c r="F32" s="11">
        <f t="shared" si="0"/>
        <v>130.207</v>
      </c>
      <c r="G32" s="11">
        <v>4.099</v>
      </c>
      <c r="H32" s="12">
        <f>108.131+17.977</f>
        <v>126.108</v>
      </c>
      <c r="I32" s="16" t="s">
        <v>61</v>
      </c>
      <c r="J32" s="13">
        <v>130.207</v>
      </c>
      <c r="K32" s="13"/>
    </row>
    <row r="33" spans="1:11" ht="65.25" customHeight="1" thickBot="1">
      <c r="A33" s="14">
        <v>6</v>
      </c>
      <c r="B33" s="9" t="s">
        <v>83</v>
      </c>
      <c r="C33" s="8" t="s">
        <v>68</v>
      </c>
      <c r="D33" s="8" t="s">
        <v>84</v>
      </c>
      <c r="E33" s="10" t="s">
        <v>12</v>
      </c>
      <c r="F33" s="40">
        <f t="shared" si="0"/>
        <v>286.9</v>
      </c>
      <c r="G33" s="40"/>
      <c r="H33" s="39">
        <v>286.9</v>
      </c>
      <c r="I33" s="16" t="s">
        <v>61</v>
      </c>
      <c r="J33" s="13">
        <v>286.9</v>
      </c>
      <c r="K33" s="13"/>
    </row>
    <row r="34" spans="1:11" ht="65.25" customHeight="1" thickBot="1">
      <c r="A34" s="35">
        <v>7</v>
      </c>
      <c r="B34" s="9" t="s">
        <v>85</v>
      </c>
      <c r="C34" s="8" t="s">
        <v>68</v>
      </c>
      <c r="D34" s="8" t="s">
        <v>84</v>
      </c>
      <c r="E34" s="10" t="s">
        <v>12</v>
      </c>
      <c r="F34" s="11">
        <f>G34+H34</f>
        <v>85.2</v>
      </c>
      <c r="G34" s="11"/>
      <c r="H34" s="12">
        <v>85.2</v>
      </c>
      <c r="I34" s="16" t="s">
        <v>61</v>
      </c>
      <c r="J34" s="13">
        <v>85.2</v>
      </c>
      <c r="K34" s="13"/>
    </row>
    <row r="35" spans="1:11" ht="23.25" customHeight="1" thickBot="1">
      <c r="A35" s="49">
        <v>8</v>
      </c>
      <c r="B35" s="55" t="s">
        <v>89</v>
      </c>
      <c r="C35" s="49" t="s">
        <v>68</v>
      </c>
      <c r="D35" s="49" t="s">
        <v>35</v>
      </c>
      <c r="E35" s="10" t="s">
        <v>12</v>
      </c>
      <c r="F35" s="11">
        <f t="shared" si="0"/>
        <v>55.626</v>
      </c>
      <c r="G35" s="11">
        <f>(37832+17794)/1000</f>
        <v>55.626</v>
      </c>
      <c r="H35" s="12"/>
      <c r="I35" s="55" t="s">
        <v>41</v>
      </c>
      <c r="J35" s="13">
        <v>55.626</v>
      </c>
      <c r="K35" s="13"/>
    </row>
    <row r="36" spans="1:11" ht="23.25" customHeight="1" thickBot="1">
      <c r="A36" s="50"/>
      <c r="B36" s="56"/>
      <c r="C36" s="50"/>
      <c r="D36" s="50"/>
      <c r="E36" s="10" t="s">
        <v>13</v>
      </c>
      <c r="F36" s="11">
        <f t="shared" si="0"/>
        <v>70</v>
      </c>
      <c r="G36" s="11">
        <v>70</v>
      </c>
      <c r="H36" s="12"/>
      <c r="I36" s="56"/>
      <c r="J36" s="13">
        <v>70</v>
      </c>
      <c r="K36" s="13"/>
    </row>
    <row r="37" spans="1:11" ht="30.75" customHeight="1" thickBot="1">
      <c r="A37" s="51"/>
      <c r="B37" s="57"/>
      <c r="C37" s="51"/>
      <c r="D37" s="51"/>
      <c r="E37" s="10" t="s">
        <v>34</v>
      </c>
      <c r="F37" s="11">
        <f t="shared" si="0"/>
        <v>90</v>
      </c>
      <c r="G37" s="11">
        <v>90</v>
      </c>
      <c r="H37" s="12"/>
      <c r="I37" s="57"/>
      <c r="J37" s="13">
        <v>90</v>
      </c>
      <c r="K37" s="13"/>
    </row>
    <row r="38" spans="1:11" ht="53.25" customHeight="1" thickBot="1">
      <c r="A38" s="14">
        <v>9</v>
      </c>
      <c r="B38" s="15" t="s">
        <v>87</v>
      </c>
      <c r="C38" s="8" t="s">
        <v>68</v>
      </c>
      <c r="D38" s="8" t="s">
        <v>36</v>
      </c>
      <c r="E38" s="10" t="s">
        <v>12</v>
      </c>
      <c r="F38" s="11">
        <f t="shared" si="0"/>
        <v>199.98</v>
      </c>
      <c r="G38" s="11"/>
      <c r="H38" s="11">
        <f>(199980)/1000</f>
        <v>199.98</v>
      </c>
      <c r="I38" s="16" t="s">
        <v>61</v>
      </c>
      <c r="J38" s="13">
        <v>199.98</v>
      </c>
      <c r="K38" s="13"/>
    </row>
    <row r="39" spans="1:11" ht="69" customHeight="1" thickBot="1">
      <c r="A39" s="14">
        <v>10</v>
      </c>
      <c r="B39" s="15" t="s">
        <v>55</v>
      </c>
      <c r="C39" s="8" t="s">
        <v>68</v>
      </c>
      <c r="D39" s="8" t="s">
        <v>36</v>
      </c>
      <c r="E39" s="10" t="s">
        <v>12</v>
      </c>
      <c r="F39" s="11">
        <f t="shared" si="0"/>
        <v>3.974</v>
      </c>
      <c r="G39" s="11">
        <f>(2000+1974)/1000</f>
        <v>3.974</v>
      </c>
      <c r="H39" s="12"/>
      <c r="I39" s="16" t="s">
        <v>61</v>
      </c>
      <c r="J39" s="13">
        <v>3.974</v>
      </c>
      <c r="K39" s="13"/>
    </row>
    <row r="40" spans="1:11" ht="69" customHeight="1" thickBot="1">
      <c r="A40" s="14">
        <v>11</v>
      </c>
      <c r="B40" s="15" t="s">
        <v>88</v>
      </c>
      <c r="C40" s="8" t="s">
        <v>68</v>
      </c>
      <c r="D40" s="8" t="s">
        <v>36</v>
      </c>
      <c r="E40" s="10" t="s">
        <v>12</v>
      </c>
      <c r="F40" s="11">
        <f t="shared" si="0"/>
        <v>72</v>
      </c>
      <c r="G40" s="11">
        <f>(72000/1000)</f>
        <v>72</v>
      </c>
      <c r="H40" s="12"/>
      <c r="I40" s="16" t="s">
        <v>61</v>
      </c>
      <c r="J40" s="13">
        <v>72</v>
      </c>
      <c r="K40" s="13"/>
    </row>
    <row r="41" spans="1:11" ht="18.75" customHeight="1" thickBot="1">
      <c r="A41" s="49">
        <v>12</v>
      </c>
      <c r="B41" s="52" t="s">
        <v>25</v>
      </c>
      <c r="C41" s="49" t="s">
        <v>68</v>
      </c>
      <c r="D41" s="49" t="s">
        <v>36</v>
      </c>
      <c r="E41" s="10" t="s">
        <v>12</v>
      </c>
      <c r="F41" s="11">
        <f t="shared" si="0"/>
        <v>199</v>
      </c>
      <c r="G41" s="11">
        <f>(199000)/1000</f>
        <v>199</v>
      </c>
      <c r="H41" s="12"/>
      <c r="I41" s="52" t="s">
        <v>15</v>
      </c>
      <c r="J41" s="13">
        <v>199</v>
      </c>
      <c r="K41" s="13"/>
    </row>
    <row r="42" spans="1:11" ht="18" customHeight="1" thickBot="1">
      <c r="A42" s="50"/>
      <c r="B42" s="53"/>
      <c r="C42" s="50"/>
      <c r="D42" s="50"/>
      <c r="E42" s="10" t="s">
        <v>13</v>
      </c>
      <c r="F42" s="11">
        <f t="shared" si="0"/>
        <v>250</v>
      </c>
      <c r="G42" s="11">
        <v>250</v>
      </c>
      <c r="H42" s="12"/>
      <c r="I42" s="53"/>
      <c r="J42" s="13">
        <v>250</v>
      </c>
      <c r="K42" s="13"/>
    </row>
    <row r="43" spans="1:11" ht="19.5" customHeight="1" thickBot="1">
      <c r="A43" s="51"/>
      <c r="B43" s="54"/>
      <c r="C43" s="51"/>
      <c r="D43" s="51"/>
      <c r="E43" s="10" t="s">
        <v>34</v>
      </c>
      <c r="F43" s="11">
        <f t="shared" si="0"/>
        <v>250</v>
      </c>
      <c r="G43" s="11">
        <v>250</v>
      </c>
      <c r="H43" s="12"/>
      <c r="I43" s="54"/>
      <c r="J43" s="13">
        <v>250</v>
      </c>
      <c r="K43" s="13"/>
    </row>
    <row r="44" spans="1:11" ht="18.75" customHeight="1" thickBot="1">
      <c r="A44" s="49">
        <v>13</v>
      </c>
      <c r="B44" s="52" t="s">
        <v>25</v>
      </c>
      <c r="C44" s="49" t="s">
        <v>72</v>
      </c>
      <c r="D44" s="49" t="s">
        <v>47</v>
      </c>
      <c r="E44" s="10" t="s">
        <v>12</v>
      </c>
      <c r="F44" s="11">
        <f aca="true" t="shared" si="1" ref="F44:F49">G44+H44</f>
        <v>238.936</v>
      </c>
      <c r="G44" s="11">
        <f>(199000+39936)/1000</f>
        <v>238.936</v>
      </c>
      <c r="H44" s="12"/>
      <c r="I44" s="52" t="s">
        <v>15</v>
      </c>
      <c r="J44" s="13">
        <v>238.936</v>
      </c>
      <c r="K44" s="13"/>
    </row>
    <row r="45" spans="1:11" ht="18" customHeight="1" thickBot="1">
      <c r="A45" s="50"/>
      <c r="B45" s="53"/>
      <c r="C45" s="50"/>
      <c r="D45" s="50"/>
      <c r="E45" s="10" t="s">
        <v>13</v>
      </c>
      <c r="F45" s="11">
        <f t="shared" si="1"/>
        <v>350</v>
      </c>
      <c r="G45" s="11">
        <v>350</v>
      </c>
      <c r="H45" s="12"/>
      <c r="I45" s="53"/>
      <c r="J45" s="13">
        <v>350</v>
      </c>
      <c r="K45" s="13"/>
    </row>
    <row r="46" spans="1:11" ht="19.5" customHeight="1" thickBot="1">
      <c r="A46" s="51"/>
      <c r="B46" s="54"/>
      <c r="C46" s="51"/>
      <c r="D46" s="51"/>
      <c r="E46" s="10" t="s">
        <v>34</v>
      </c>
      <c r="F46" s="11">
        <f t="shared" si="1"/>
        <v>350</v>
      </c>
      <c r="G46" s="11">
        <v>350</v>
      </c>
      <c r="H46" s="12"/>
      <c r="I46" s="54"/>
      <c r="J46" s="13">
        <v>350</v>
      </c>
      <c r="K46" s="13"/>
    </row>
    <row r="47" spans="1:11" ht="18.75" customHeight="1" thickBot="1">
      <c r="A47" s="49">
        <v>14</v>
      </c>
      <c r="B47" s="52" t="s">
        <v>25</v>
      </c>
      <c r="C47" s="49" t="s">
        <v>73</v>
      </c>
      <c r="D47" s="49" t="s">
        <v>60</v>
      </c>
      <c r="E47" s="10" t="s">
        <v>12</v>
      </c>
      <c r="F47" s="11">
        <f t="shared" si="1"/>
        <v>183.737</v>
      </c>
      <c r="G47" s="11">
        <f>(160037+23700)/1000</f>
        <v>183.737</v>
      </c>
      <c r="H47" s="12"/>
      <c r="I47" s="52" t="s">
        <v>15</v>
      </c>
      <c r="J47" s="13">
        <v>183.737</v>
      </c>
      <c r="K47" s="13"/>
    </row>
    <row r="48" spans="1:11" ht="18" customHeight="1" thickBot="1">
      <c r="A48" s="50"/>
      <c r="B48" s="53"/>
      <c r="C48" s="50"/>
      <c r="D48" s="50"/>
      <c r="E48" s="10" t="s">
        <v>13</v>
      </c>
      <c r="F48" s="11">
        <f t="shared" si="1"/>
        <v>200</v>
      </c>
      <c r="G48" s="11">
        <v>200</v>
      </c>
      <c r="H48" s="12"/>
      <c r="I48" s="53"/>
      <c r="J48" s="13">
        <v>200</v>
      </c>
      <c r="K48" s="13"/>
    </row>
    <row r="49" spans="1:11" ht="19.5" customHeight="1" thickBot="1">
      <c r="A49" s="51"/>
      <c r="B49" s="54"/>
      <c r="C49" s="51"/>
      <c r="D49" s="51"/>
      <c r="E49" s="10" t="s">
        <v>34</v>
      </c>
      <c r="F49" s="11">
        <f t="shared" si="1"/>
        <v>200</v>
      </c>
      <c r="G49" s="11">
        <v>200</v>
      </c>
      <c r="H49" s="12"/>
      <c r="I49" s="54"/>
      <c r="J49" s="13">
        <v>200</v>
      </c>
      <c r="K49" s="13"/>
    </row>
    <row r="50" spans="1:11" ht="23.25" customHeight="1" thickBot="1">
      <c r="A50" s="49">
        <v>15</v>
      </c>
      <c r="B50" s="52" t="s">
        <v>26</v>
      </c>
      <c r="C50" s="49" t="s">
        <v>68</v>
      </c>
      <c r="D50" s="49" t="s">
        <v>36</v>
      </c>
      <c r="E50" s="10" t="s">
        <v>12</v>
      </c>
      <c r="F50" s="11">
        <f t="shared" si="0"/>
        <v>199</v>
      </c>
      <c r="G50" s="11">
        <f>(199000)/1000</f>
        <v>199</v>
      </c>
      <c r="H50" s="12"/>
      <c r="I50" s="52" t="s">
        <v>15</v>
      </c>
      <c r="J50" s="13">
        <v>199</v>
      </c>
      <c r="K50" s="13"/>
    </row>
    <row r="51" spans="1:11" ht="22.5" customHeight="1" thickBot="1">
      <c r="A51" s="50"/>
      <c r="B51" s="53"/>
      <c r="C51" s="50"/>
      <c r="D51" s="50"/>
      <c r="E51" s="10" t="s">
        <v>13</v>
      </c>
      <c r="F51" s="11">
        <f t="shared" si="0"/>
        <v>300</v>
      </c>
      <c r="G51" s="11">
        <v>300</v>
      </c>
      <c r="H51" s="12"/>
      <c r="I51" s="53"/>
      <c r="J51" s="13">
        <v>300</v>
      </c>
      <c r="K51" s="13"/>
    </row>
    <row r="52" spans="1:11" ht="25.5" customHeight="1" thickBot="1">
      <c r="A52" s="51"/>
      <c r="B52" s="54"/>
      <c r="C52" s="51"/>
      <c r="D52" s="51"/>
      <c r="E52" s="10" t="s">
        <v>34</v>
      </c>
      <c r="F52" s="11">
        <f t="shared" si="0"/>
        <v>300</v>
      </c>
      <c r="G52" s="11">
        <v>300</v>
      </c>
      <c r="H52" s="12"/>
      <c r="I52" s="54"/>
      <c r="J52" s="13">
        <v>300</v>
      </c>
      <c r="K52" s="13"/>
    </row>
    <row r="53" spans="1:11" ht="23.25" customHeight="1" thickBot="1">
      <c r="A53" s="49">
        <v>16</v>
      </c>
      <c r="B53" s="52" t="s">
        <v>26</v>
      </c>
      <c r="C53" s="49" t="s">
        <v>75</v>
      </c>
      <c r="D53" s="49" t="s">
        <v>74</v>
      </c>
      <c r="E53" s="10" t="s">
        <v>12</v>
      </c>
      <c r="F53" s="11">
        <f>G53+H53</f>
        <v>321.88</v>
      </c>
      <c r="G53" s="11">
        <f>(34560+88320+199000)/1000</f>
        <v>321.88</v>
      </c>
      <c r="H53" s="12"/>
      <c r="I53" s="52" t="s">
        <v>15</v>
      </c>
      <c r="J53" s="13">
        <v>321.88</v>
      </c>
      <c r="K53" s="13"/>
    </row>
    <row r="54" spans="1:11" ht="27" customHeight="1" thickBot="1">
      <c r="A54" s="50"/>
      <c r="B54" s="53"/>
      <c r="C54" s="50"/>
      <c r="D54" s="50"/>
      <c r="E54" s="10" t="s">
        <v>13</v>
      </c>
      <c r="F54" s="11">
        <f>G54+H54</f>
        <v>350</v>
      </c>
      <c r="G54" s="11">
        <v>350</v>
      </c>
      <c r="H54" s="12"/>
      <c r="I54" s="53"/>
      <c r="J54" s="13">
        <v>350</v>
      </c>
      <c r="K54" s="13"/>
    </row>
    <row r="55" spans="1:11" ht="28.5" customHeight="1" thickBot="1">
      <c r="A55" s="51"/>
      <c r="B55" s="54"/>
      <c r="C55" s="51"/>
      <c r="D55" s="51"/>
      <c r="E55" s="10" t="s">
        <v>34</v>
      </c>
      <c r="F55" s="11">
        <f>G55+H55</f>
        <v>450</v>
      </c>
      <c r="G55" s="11">
        <v>450</v>
      </c>
      <c r="H55" s="12"/>
      <c r="I55" s="54"/>
      <c r="J55" s="13">
        <v>450</v>
      </c>
      <c r="K55" s="13"/>
    </row>
    <row r="56" spans="1:11" ht="56.25" customHeight="1" thickBot="1">
      <c r="A56" s="35">
        <v>17</v>
      </c>
      <c r="B56" s="36" t="s">
        <v>70</v>
      </c>
      <c r="C56" s="8" t="s">
        <v>68</v>
      </c>
      <c r="D56" s="35" t="s">
        <v>60</v>
      </c>
      <c r="E56" s="10" t="s">
        <v>12</v>
      </c>
      <c r="F56" s="11">
        <f>G56</f>
        <v>140.9</v>
      </c>
      <c r="G56" s="11">
        <v>140.9</v>
      </c>
      <c r="H56" s="12"/>
      <c r="I56" s="16" t="s">
        <v>61</v>
      </c>
      <c r="J56" s="13">
        <v>140.9</v>
      </c>
      <c r="K56" s="13"/>
    </row>
    <row r="57" spans="1:11" ht="25.5" customHeight="1" thickBot="1">
      <c r="A57" s="49">
        <v>18</v>
      </c>
      <c r="B57" s="55" t="s">
        <v>112</v>
      </c>
      <c r="C57" s="49" t="s">
        <v>68</v>
      </c>
      <c r="D57" s="49" t="s">
        <v>62</v>
      </c>
      <c r="E57" s="10" t="s">
        <v>12</v>
      </c>
      <c r="F57" s="11">
        <f>G57</f>
        <v>4.172</v>
      </c>
      <c r="G57" s="11">
        <f>(3650+2190-1668)/1000</f>
        <v>4.172</v>
      </c>
      <c r="H57" s="12"/>
      <c r="I57" s="55" t="s">
        <v>28</v>
      </c>
      <c r="J57" s="13">
        <v>4.172</v>
      </c>
      <c r="K57" s="13"/>
    </row>
    <row r="58" spans="1:11" ht="37.5" customHeight="1" thickBot="1">
      <c r="A58" s="51"/>
      <c r="B58" s="57"/>
      <c r="C58" s="51"/>
      <c r="D58" s="51"/>
      <c r="E58" s="10" t="s">
        <v>13</v>
      </c>
      <c r="F58" s="11">
        <f t="shared" si="0"/>
        <v>10</v>
      </c>
      <c r="G58" s="11">
        <v>10</v>
      </c>
      <c r="H58" s="12"/>
      <c r="I58" s="57"/>
      <c r="J58" s="13">
        <v>10</v>
      </c>
      <c r="K58" s="13"/>
    </row>
    <row r="59" spans="1:11" ht="57" customHeight="1" thickBot="1">
      <c r="A59" s="8">
        <v>19</v>
      </c>
      <c r="B59" s="9" t="s">
        <v>111</v>
      </c>
      <c r="C59" s="8" t="s">
        <v>68</v>
      </c>
      <c r="D59" s="8" t="s">
        <v>47</v>
      </c>
      <c r="E59" s="10" t="s">
        <v>12</v>
      </c>
      <c r="F59" s="11">
        <f>G59+H59</f>
        <v>1.7</v>
      </c>
      <c r="G59" s="11">
        <v>1.7</v>
      </c>
      <c r="H59" s="12"/>
      <c r="I59" s="9" t="s">
        <v>28</v>
      </c>
      <c r="J59" s="13">
        <v>1.7</v>
      </c>
      <c r="K59" s="13"/>
    </row>
    <row r="60" spans="1:11" ht="56.25" customHeight="1" thickBot="1">
      <c r="A60" s="8">
        <v>20</v>
      </c>
      <c r="B60" s="9" t="s">
        <v>107</v>
      </c>
      <c r="C60" s="8" t="s">
        <v>68</v>
      </c>
      <c r="D60" s="8" t="s">
        <v>60</v>
      </c>
      <c r="E60" s="10" t="s">
        <v>12</v>
      </c>
      <c r="F60" s="11">
        <f>G60</f>
        <v>28.1</v>
      </c>
      <c r="G60" s="11">
        <v>28.1</v>
      </c>
      <c r="H60" s="11"/>
      <c r="I60" s="9" t="s">
        <v>21</v>
      </c>
      <c r="J60" s="13">
        <v>28.1</v>
      </c>
      <c r="K60" s="13"/>
    </row>
    <row r="61" spans="1:11" ht="56.25" customHeight="1" thickBot="1">
      <c r="A61" s="8">
        <v>21</v>
      </c>
      <c r="B61" s="9" t="s">
        <v>114</v>
      </c>
      <c r="C61" s="8" t="s">
        <v>68</v>
      </c>
      <c r="D61" s="8" t="s">
        <v>36</v>
      </c>
      <c r="E61" s="10" t="s">
        <v>12</v>
      </c>
      <c r="F61" s="11">
        <f>G61</f>
        <v>43.9</v>
      </c>
      <c r="G61" s="11">
        <v>43.9</v>
      </c>
      <c r="H61" s="11"/>
      <c r="I61" s="9" t="s">
        <v>21</v>
      </c>
      <c r="J61" s="13">
        <v>43.9</v>
      </c>
      <c r="K61" s="13"/>
    </row>
    <row r="62" spans="1:11" ht="56.25" customHeight="1" thickBot="1">
      <c r="A62" s="8">
        <v>22</v>
      </c>
      <c r="B62" s="9" t="s">
        <v>115</v>
      </c>
      <c r="C62" s="8" t="s">
        <v>68</v>
      </c>
      <c r="D62" s="8" t="s">
        <v>116</v>
      </c>
      <c r="E62" s="10" t="s">
        <v>12</v>
      </c>
      <c r="F62" s="11">
        <f>G62</f>
        <v>30.3</v>
      </c>
      <c r="G62" s="11">
        <v>30.3</v>
      </c>
      <c r="H62" s="11"/>
      <c r="I62" s="9" t="s">
        <v>21</v>
      </c>
      <c r="J62" s="13">
        <v>30.3</v>
      </c>
      <c r="K62" s="13"/>
    </row>
    <row r="63" spans="1:11" s="25" customFormat="1" ht="13.5" customHeight="1" thickBot="1">
      <c r="A63" s="66" t="s">
        <v>0</v>
      </c>
      <c r="B63" s="44"/>
      <c r="C63" s="44"/>
      <c r="D63" s="44"/>
      <c r="E63" s="45"/>
      <c r="F63" s="41">
        <f>SUM(F20:F62)</f>
        <v>9390.237</v>
      </c>
      <c r="G63" s="41">
        <f>SUM(G20:G62)</f>
        <v>8692.049</v>
      </c>
      <c r="H63" s="41">
        <f>SUM(H20:H60)</f>
        <v>698.188</v>
      </c>
      <c r="I63" s="18"/>
      <c r="J63" s="26">
        <f>SUM(J20:J62)</f>
        <v>9390.237</v>
      </c>
      <c r="K63" s="26"/>
    </row>
    <row r="64" spans="1:11" ht="16.5" thickBot="1">
      <c r="A64" s="46" t="s">
        <v>101</v>
      </c>
      <c r="B64" s="47"/>
      <c r="C64" s="47"/>
      <c r="D64" s="47"/>
      <c r="E64" s="47"/>
      <c r="F64" s="47"/>
      <c r="G64" s="47"/>
      <c r="H64" s="47"/>
      <c r="I64" s="48"/>
      <c r="K64" s="13"/>
    </row>
    <row r="65" spans="1:11" ht="56.25" customHeight="1" thickBot="1">
      <c r="A65" s="8">
        <v>1</v>
      </c>
      <c r="B65" s="9" t="s">
        <v>43</v>
      </c>
      <c r="C65" s="8" t="s">
        <v>68</v>
      </c>
      <c r="D65" s="8" t="s">
        <v>36</v>
      </c>
      <c r="E65" s="8" t="s">
        <v>12</v>
      </c>
      <c r="F65" s="11">
        <f>G65+H65</f>
        <v>93.5</v>
      </c>
      <c r="G65" s="10"/>
      <c r="H65" s="11">
        <f>(93500/1000)</f>
        <v>93.5</v>
      </c>
      <c r="I65" s="8" t="s">
        <v>16</v>
      </c>
      <c r="J65" s="13">
        <v>93.5</v>
      </c>
      <c r="K65" s="13"/>
    </row>
    <row r="66" spans="1:11" s="19" customFormat="1" ht="13.5" thickBot="1">
      <c r="A66" s="66" t="s">
        <v>0</v>
      </c>
      <c r="B66" s="44"/>
      <c r="C66" s="44"/>
      <c r="D66" s="44"/>
      <c r="E66" s="45"/>
      <c r="F66" s="17">
        <f>SUM(F65:F65)</f>
        <v>93.5</v>
      </c>
      <c r="G66" s="17">
        <f>SUM(G65:G65)</f>
        <v>0</v>
      </c>
      <c r="H66" s="17">
        <f>SUM(H65:H65)</f>
        <v>93.5</v>
      </c>
      <c r="I66" s="18"/>
      <c r="J66" s="37">
        <f>J65</f>
        <v>93.5</v>
      </c>
      <c r="K66" s="37"/>
    </row>
    <row r="67" spans="1:11" ht="16.5" customHeight="1" thickBot="1">
      <c r="A67" s="46" t="s">
        <v>100</v>
      </c>
      <c r="B67" s="47"/>
      <c r="C67" s="47"/>
      <c r="D67" s="47"/>
      <c r="E67" s="47"/>
      <c r="F67" s="47"/>
      <c r="G67" s="47"/>
      <c r="H67" s="47"/>
      <c r="I67" s="48"/>
      <c r="K67" s="13"/>
    </row>
    <row r="68" spans="1:11" ht="54" customHeight="1" thickBot="1">
      <c r="A68" s="8">
        <v>1</v>
      </c>
      <c r="B68" s="9" t="s">
        <v>78</v>
      </c>
      <c r="C68" s="8" t="s">
        <v>68</v>
      </c>
      <c r="D68" s="8" t="s">
        <v>36</v>
      </c>
      <c r="E68" s="8" t="s">
        <v>12</v>
      </c>
      <c r="F68" s="11">
        <f>G68+H68</f>
        <v>46</v>
      </c>
      <c r="G68" s="11">
        <f>(46000)/1000</f>
        <v>46</v>
      </c>
      <c r="H68" s="12"/>
      <c r="I68" s="8" t="s">
        <v>16</v>
      </c>
      <c r="J68" s="13">
        <v>46</v>
      </c>
      <c r="K68" s="13"/>
    </row>
    <row r="69" spans="1:11" ht="29.25" customHeight="1" thickBot="1">
      <c r="A69" s="49">
        <v>2</v>
      </c>
      <c r="B69" s="55" t="s">
        <v>52</v>
      </c>
      <c r="C69" s="49" t="s">
        <v>68</v>
      </c>
      <c r="D69" s="49" t="s">
        <v>47</v>
      </c>
      <c r="E69" s="8" t="s">
        <v>12</v>
      </c>
      <c r="F69" s="11">
        <f>G69+H69</f>
        <v>0</v>
      </c>
      <c r="G69" s="11">
        <v>0</v>
      </c>
      <c r="H69" s="12"/>
      <c r="I69" s="49" t="s">
        <v>16</v>
      </c>
      <c r="J69" s="13">
        <v>0</v>
      </c>
      <c r="K69" s="13"/>
    </row>
    <row r="70" spans="1:11" ht="30" customHeight="1" thickBot="1">
      <c r="A70" s="51"/>
      <c r="B70" s="57"/>
      <c r="C70" s="51"/>
      <c r="D70" s="51"/>
      <c r="E70" s="14" t="s">
        <v>13</v>
      </c>
      <c r="F70" s="11">
        <f>G70+H70</f>
        <v>100</v>
      </c>
      <c r="G70" s="11">
        <v>100</v>
      </c>
      <c r="H70" s="12"/>
      <c r="I70" s="51"/>
      <c r="J70" s="13">
        <v>100</v>
      </c>
      <c r="K70" s="13"/>
    </row>
    <row r="71" spans="1:11" ht="54" customHeight="1" thickBot="1">
      <c r="A71" s="8">
        <v>3</v>
      </c>
      <c r="B71" s="9" t="s">
        <v>77</v>
      </c>
      <c r="C71" s="8" t="s">
        <v>68</v>
      </c>
      <c r="D71" s="8" t="s">
        <v>76</v>
      </c>
      <c r="E71" s="14" t="s">
        <v>12</v>
      </c>
      <c r="F71" s="11">
        <f>G71+H71</f>
        <v>385</v>
      </c>
      <c r="G71" s="11">
        <f>385000/1000</f>
        <v>385</v>
      </c>
      <c r="H71" s="11"/>
      <c r="I71" s="8" t="s">
        <v>16</v>
      </c>
      <c r="J71" s="13">
        <v>385</v>
      </c>
      <c r="K71" s="13"/>
    </row>
    <row r="72" spans="1:11" ht="51" customHeight="1" thickBot="1">
      <c r="A72" s="8">
        <v>4</v>
      </c>
      <c r="B72" s="9" t="s">
        <v>39</v>
      </c>
      <c r="C72" s="8" t="s">
        <v>68</v>
      </c>
      <c r="D72" s="8" t="s">
        <v>36</v>
      </c>
      <c r="E72" s="29" t="s">
        <v>12</v>
      </c>
      <c r="F72" s="11">
        <f>G72+H72</f>
        <v>1.38</v>
      </c>
      <c r="G72" s="11">
        <f>(1380)/1000</f>
        <v>1.38</v>
      </c>
      <c r="H72" s="12"/>
      <c r="I72" s="8" t="s">
        <v>16</v>
      </c>
      <c r="J72" s="13">
        <v>1.4</v>
      </c>
      <c r="K72" s="13"/>
    </row>
    <row r="73" spans="1:11" s="19" customFormat="1" ht="13.5" thickBot="1">
      <c r="A73" s="66" t="s">
        <v>0</v>
      </c>
      <c r="B73" s="44"/>
      <c r="C73" s="44"/>
      <c r="D73" s="44"/>
      <c r="E73" s="45"/>
      <c r="F73" s="17">
        <f>SUM(F68:F72)</f>
        <v>532.38</v>
      </c>
      <c r="G73" s="17">
        <f>SUM(G68:G72)</f>
        <v>532.38</v>
      </c>
      <c r="H73" s="17">
        <f>SUM(H68:H72)</f>
        <v>0</v>
      </c>
      <c r="I73" s="18"/>
      <c r="J73" s="37">
        <f>SUM(J68:J72)</f>
        <v>532.4</v>
      </c>
      <c r="K73" s="13"/>
    </row>
    <row r="74" spans="1:11" ht="16.5" thickBot="1">
      <c r="A74" s="46" t="s">
        <v>102</v>
      </c>
      <c r="B74" s="47"/>
      <c r="C74" s="47"/>
      <c r="D74" s="47"/>
      <c r="E74" s="47"/>
      <c r="F74" s="47"/>
      <c r="G74" s="47"/>
      <c r="H74" s="47"/>
      <c r="I74" s="48"/>
      <c r="K74" s="13"/>
    </row>
    <row r="75" spans="1:11" ht="20.25" customHeight="1" thickBot="1">
      <c r="A75" s="49" t="s">
        <v>6</v>
      </c>
      <c r="B75" s="55" t="s">
        <v>17</v>
      </c>
      <c r="C75" s="49" t="s">
        <v>68</v>
      </c>
      <c r="D75" s="49" t="s">
        <v>62</v>
      </c>
      <c r="E75" s="10" t="s">
        <v>12</v>
      </c>
      <c r="F75" s="11">
        <f aca="true" t="shared" si="2" ref="F75:F110">G75+H75</f>
        <v>120.3</v>
      </c>
      <c r="G75" s="11">
        <v>120.3</v>
      </c>
      <c r="H75" s="12"/>
      <c r="I75" s="52" t="s">
        <v>18</v>
      </c>
      <c r="J75" s="13">
        <v>89.9</v>
      </c>
      <c r="K75" s="13"/>
    </row>
    <row r="76" spans="1:11" ht="25.5" customHeight="1" thickBot="1">
      <c r="A76" s="50"/>
      <c r="B76" s="56"/>
      <c r="C76" s="50"/>
      <c r="D76" s="50"/>
      <c r="E76" s="10" t="s">
        <v>13</v>
      </c>
      <c r="F76" s="11">
        <f t="shared" si="2"/>
        <v>190</v>
      </c>
      <c r="G76" s="11">
        <v>190</v>
      </c>
      <c r="H76" s="12"/>
      <c r="I76" s="53"/>
      <c r="J76" s="13">
        <v>190</v>
      </c>
      <c r="K76" s="13"/>
    </row>
    <row r="77" spans="1:11" ht="21" customHeight="1" thickBot="1">
      <c r="A77" s="51"/>
      <c r="B77" s="57"/>
      <c r="C77" s="51"/>
      <c r="D77" s="51"/>
      <c r="E77" s="10" t="s">
        <v>34</v>
      </c>
      <c r="F77" s="11">
        <f t="shared" si="2"/>
        <v>195</v>
      </c>
      <c r="G77" s="11">
        <v>195</v>
      </c>
      <c r="H77" s="12"/>
      <c r="I77" s="54"/>
      <c r="J77" s="13">
        <v>195</v>
      </c>
      <c r="K77" s="13"/>
    </row>
    <row r="78" spans="1:11" ht="19.5" customHeight="1" thickBot="1">
      <c r="A78" s="49">
        <v>2</v>
      </c>
      <c r="B78" s="55" t="s">
        <v>40</v>
      </c>
      <c r="C78" s="49" t="s">
        <v>68</v>
      </c>
      <c r="D78" s="49" t="s">
        <v>36</v>
      </c>
      <c r="E78" s="10" t="s">
        <v>12</v>
      </c>
      <c r="F78" s="11">
        <f t="shared" si="2"/>
        <v>290</v>
      </c>
      <c r="G78" s="11">
        <f>(100000+100000+90000)/1000</f>
        <v>290</v>
      </c>
      <c r="H78" s="12"/>
      <c r="I78" s="52" t="s">
        <v>19</v>
      </c>
      <c r="J78" s="13">
        <v>290</v>
      </c>
      <c r="K78" s="13"/>
    </row>
    <row r="79" spans="1:11" ht="22.5" customHeight="1" thickBot="1">
      <c r="A79" s="50"/>
      <c r="B79" s="56"/>
      <c r="C79" s="50"/>
      <c r="D79" s="50"/>
      <c r="E79" s="10" t="s">
        <v>13</v>
      </c>
      <c r="F79" s="11">
        <f t="shared" si="2"/>
        <v>350</v>
      </c>
      <c r="G79" s="11">
        <v>350</v>
      </c>
      <c r="H79" s="12"/>
      <c r="I79" s="53"/>
      <c r="J79" s="13">
        <v>350</v>
      </c>
      <c r="K79" s="13"/>
    </row>
    <row r="80" spans="1:11" ht="27" customHeight="1" thickBot="1">
      <c r="A80" s="51"/>
      <c r="B80" s="57"/>
      <c r="C80" s="51"/>
      <c r="D80" s="51"/>
      <c r="E80" s="10" t="s">
        <v>34</v>
      </c>
      <c r="F80" s="11">
        <f t="shared" si="2"/>
        <v>400</v>
      </c>
      <c r="G80" s="11">
        <v>400</v>
      </c>
      <c r="H80" s="12"/>
      <c r="I80" s="54"/>
      <c r="J80" s="13">
        <v>400</v>
      </c>
      <c r="K80" s="13"/>
    </row>
    <row r="81" spans="1:11" ht="17.25" customHeight="1" thickBot="1">
      <c r="A81" s="49">
        <v>3</v>
      </c>
      <c r="B81" s="58" t="s">
        <v>44</v>
      </c>
      <c r="C81" s="49" t="s">
        <v>68</v>
      </c>
      <c r="D81" s="49" t="s">
        <v>36</v>
      </c>
      <c r="E81" s="10" t="s">
        <v>12</v>
      </c>
      <c r="F81" s="11">
        <f t="shared" si="2"/>
        <v>199.95</v>
      </c>
      <c r="G81" s="42">
        <v>199.95</v>
      </c>
      <c r="H81" s="12"/>
      <c r="I81" s="55" t="s">
        <v>19</v>
      </c>
      <c r="J81" s="13">
        <v>199.9</v>
      </c>
      <c r="K81" s="13"/>
    </row>
    <row r="82" spans="1:11" ht="24" customHeight="1" thickBot="1">
      <c r="A82" s="50"/>
      <c r="B82" s="59"/>
      <c r="C82" s="50"/>
      <c r="D82" s="50"/>
      <c r="E82" s="10" t="s">
        <v>13</v>
      </c>
      <c r="F82" s="11">
        <f t="shared" si="2"/>
        <v>200</v>
      </c>
      <c r="G82" s="11">
        <v>200</v>
      </c>
      <c r="H82" s="12"/>
      <c r="I82" s="56"/>
      <c r="J82" s="13">
        <v>200</v>
      </c>
      <c r="K82" s="13"/>
    </row>
    <row r="83" spans="1:11" ht="26.25" customHeight="1" thickBot="1">
      <c r="A83" s="51"/>
      <c r="B83" s="60"/>
      <c r="C83" s="51"/>
      <c r="D83" s="51"/>
      <c r="E83" s="10" t="s">
        <v>34</v>
      </c>
      <c r="F83" s="11">
        <f t="shared" si="2"/>
        <v>200</v>
      </c>
      <c r="G83" s="11">
        <v>200</v>
      </c>
      <c r="H83" s="12"/>
      <c r="I83" s="57"/>
      <c r="J83" s="13">
        <v>200</v>
      </c>
      <c r="K83" s="13"/>
    </row>
    <row r="84" spans="1:11" ht="60" customHeight="1" thickBot="1">
      <c r="A84" s="8">
        <v>4</v>
      </c>
      <c r="B84" s="38" t="s">
        <v>113</v>
      </c>
      <c r="C84" s="8" t="s">
        <v>68</v>
      </c>
      <c r="D84" s="8" t="s">
        <v>36</v>
      </c>
      <c r="E84" s="10" t="s">
        <v>12</v>
      </c>
      <c r="F84" s="11">
        <f>G84+H84</f>
        <v>49.3</v>
      </c>
      <c r="G84" s="11">
        <v>49.3</v>
      </c>
      <c r="H84" s="12"/>
      <c r="I84" s="9" t="s">
        <v>19</v>
      </c>
      <c r="J84" s="13">
        <v>49.3</v>
      </c>
      <c r="K84" s="13"/>
    </row>
    <row r="85" spans="1:11" ht="57" customHeight="1" thickBot="1">
      <c r="A85" s="14">
        <v>5</v>
      </c>
      <c r="B85" s="33" t="s">
        <v>45</v>
      </c>
      <c r="C85" s="8" t="s">
        <v>68</v>
      </c>
      <c r="D85" s="8" t="s">
        <v>36</v>
      </c>
      <c r="E85" s="10" t="s">
        <v>12</v>
      </c>
      <c r="F85" s="11">
        <f t="shared" si="2"/>
        <v>199.95</v>
      </c>
      <c r="G85" s="42">
        <v>199.95</v>
      </c>
      <c r="H85" s="12"/>
      <c r="I85" s="20" t="s">
        <v>19</v>
      </c>
      <c r="J85" s="13">
        <v>199.9</v>
      </c>
      <c r="K85" s="13"/>
    </row>
    <row r="86" spans="1:11" ht="20.25" customHeight="1" thickBot="1">
      <c r="A86" s="49">
        <v>6</v>
      </c>
      <c r="B86" s="55" t="s">
        <v>29</v>
      </c>
      <c r="C86" s="49" t="s">
        <v>68</v>
      </c>
      <c r="D86" s="49" t="s">
        <v>36</v>
      </c>
      <c r="E86" s="10" t="s">
        <v>12</v>
      </c>
      <c r="F86" s="11">
        <f t="shared" si="2"/>
        <v>143.4</v>
      </c>
      <c r="G86" s="10">
        <f>(143400)/1000</f>
        <v>143.4</v>
      </c>
      <c r="H86" s="12"/>
      <c r="I86" s="55" t="s">
        <v>19</v>
      </c>
      <c r="J86" s="13">
        <v>143.4</v>
      </c>
      <c r="K86" s="13"/>
    </row>
    <row r="87" spans="1:11" ht="24" customHeight="1" thickBot="1">
      <c r="A87" s="50"/>
      <c r="B87" s="56"/>
      <c r="C87" s="50"/>
      <c r="D87" s="50"/>
      <c r="E87" s="10" t="s">
        <v>13</v>
      </c>
      <c r="F87" s="11">
        <f t="shared" si="2"/>
        <v>150</v>
      </c>
      <c r="G87" s="11">
        <v>150</v>
      </c>
      <c r="H87" s="12"/>
      <c r="I87" s="56"/>
      <c r="J87" s="13">
        <v>150</v>
      </c>
      <c r="K87" s="13"/>
    </row>
    <row r="88" spans="1:11" ht="23.25" customHeight="1" thickBot="1">
      <c r="A88" s="51"/>
      <c r="B88" s="57"/>
      <c r="C88" s="51"/>
      <c r="D88" s="51"/>
      <c r="E88" s="10" t="s">
        <v>34</v>
      </c>
      <c r="F88" s="11">
        <f t="shared" si="2"/>
        <v>150</v>
      </c>
      <c r="G88" s="11">
        <v>150</v>
      </c>
      <c r="H88" s="12"/>
      <c r="I88" s="57"/>
      <c r="J88" s="13">
        <v>150</v>
      </c>
      <c r="K88" s="13"/>
    </row>
    <row r="89" spans="1:11" ht="21" customHeight="1" thickBot="1">
      <c r="A89" s="49">
        <v>7</v>
      </c>
      <c r="B89" s="55" t="s">
        <v>30</v>
      </c>
      <c r="C89" s="49" t="s">
        <v>68</v>
      </c>
      <c r="D89" s="49" t="s">
        <v>36</v>
      </c>
      <c r="E89" s="10" t="s">
        <v>12</v>
      </c>
      <c r="F89" s="11">
        <f t="shared" si="2"/>
        <v>90</v>
      </c>
      <c r="G89" s="11">
        <f>(30000+30000+30000)/1000</f>
        <v>90</v>
      </c>
      <c r="H89" s="12"/>
      <c r="I89" s="55" t="s">
        <v>15</v>
      </c>
      <c r="J89" s="13">
        <v>90</v>
      </c>
      <c r="K89" s="13"/>
    </row>
    <row r="90" spans="1:11" ht="21.75" customHeight="1" thickBot="1">
      <c r="A90" s="50"/>
      <c r="B90" s="56"/>
      <c r="C90" s="50"/>
      <c r="D90" s="50"/>
      <c r="E90" s="10" t="s">
        <v>13</v>
      </c>
      <c r="F90" s="11">
        <f t="shared" si="2"/>
        <v>100</v>
      </c>
      <c r="G90" s="11">
        <v>100</v>
      </c>
      <c r="H90" s="12"/>
      <c r="I90" s="56"/>
      <c r="J90" s="13">
        <v>100</v>
      </c>
      <c r="K90" s="13"/>
    </row>
    <row r="91" spans="1:11" ht="27" customHeight="1" thickBot="1">
      <c r="A91" s="51"/>
      <c r="B91" s="57"/>
      <c r="C91" s="51"/>
      <c r="D91" s="51"/>
      <c r="E91" s="10" t="s">
        <v>34</v>
      </c>
      <c r="F91" s="11">
        <f t="shared" si="2"/>
        <v>100</v>
      </c>
      <c r="G91" s="11">
        <v>100</v>
      </c>
      <c r="H91" s="12"/>
      <c r="I91" s="57"/>
      <c r="J91" s="13">
        <v>100</v>
      </c>
      <c r="K91" s="13"/>
    </row>
    <row r="92" spans="1:11" ht="22.5" customHeight="1" thickBot="1">
      <c r="A92" s="49">
        <v>8</v>
      </c>
      <c r="B92" s="55" t="s">
        <v>38</v>
      </c>
      <c r="C92" s="49" t="s">
        <v>68</v>
      </c>
      <c r="D92" s="49" t="s">
        <v>36</v>
      </c>
      <c r="E92" s="10" t="s">
        <v>12</v>
      </c>
      <c r="F92" s="11">
        <f t="shared" si="2"/>
        <v>55</v>
      </c>
      <c r="G92" s="11">
        <f>(55000)/1000</f>
        <v>55</v>
      </c>
      <c r="H92" s="12"/>
      <c r="I92" s="55" t="s">
        <v>20</v>
      </c>
      <c r="J92" s="13">
        <v>55</v>
      </c>
      <c r="K92" s="13"/>
    </row>
    <row r="93" spans="1:11" ht="22.5" customHeight="1" thickBot="1">
      <c r="A93" s="50"/>
      <c r="B93" s="56"/>
      <c r="C93" s="50"/>
      <c r="D93" s="50"/>
      <c r="E93" s="10" t="s">
        <v>13</v>
      </c>
      <c r="F93" s="11">
        <f t="shared" si="2"/>
        <v>55</v>
      </c>
      <c r="G93" s="11">
        <v>55</v>
      </c>
      <c r="H93" s="12"/>
      <c r="I93" s="56"/>
      <c r="J93" s="13">
        <v>55</v>
      </c>
      <c r="K93" s="13"/>
    </row>
    <row r="94" spans="1:11" ht="24" customHeight="1" thickBot="1">
      <c r="A94" s="51"/>
      <c r="B94" s="57"/>
      <c r="C94" s="51"/>
      <c r="D94" s="51"/>
      <c r="E94" s="10" t="s">
        <v>34</v>
      </c>
      <c r="F94" s="11">
        <f t="shared" si="2"/>
        <v>55</v>
      </c>
      <c r="G94" s="11">
        <v>55</v>
      </c>
      <c r="H94" s="12"/>
      <c r="I94" s="57"/>
      <c r="J94" s="13">
        <v>55</v>
      </c>
      <c r="K94" s="13"/>
    </row>
    <row r="95" spans="1:11" ht="25.5" customHeight="1" thickBot="1">
      <c r="A95" s="49">
        <v>9</v>
      </c>
      <c r="B95" s="55" t="s">
        <v>46</v>
      </c>
      <c r="C95" s="49" t="s">
        <v>68</v>
      </c>
      <c r="D95" s="49" t="s">
        <v>47</v>
      </c>
      <c r="E95" s="10" t="s">
        <v>12</v>
      </c>
      <c r="F95" s="11">
        <f t="shared" si="2"/>
        <v>170</v>
      </c>
      <c r="G95" s="11">
        <f>(170000)/1000</f>
        <v>170</v>
      </c>
      <c r="H95" s="12"/>
      <c r="I95" s="55" t="s">
        <v>19</v>
      </c>
      <c r="J95" s="13">
        <v>170</v>
      </c>
      <c r="K95" s="13"/>
    </row>
    <row r="96" spans="1:11" ht="24.75" customHeight="1" thickBot="1">
      <c r="A96" s="50"/>
      <c r="B96" s="56"/>
      <c r="C96" s="50"/>
      <c r="D96" s="50"/>
      <c r="E96" s="10" t="s">
        <v>13</v>
      </c>
      <c r="F96" s="11">
        <f t="shared" si="2"/>
        <v>200</v>
      </c>
      <c r="G96" s="11">
        <v>200</v>
      </c>
      <c r="H96" s="12"/>
      <c r="I96" s="56"/>
      <c r="J96" s="13">
        <v>200</v>
      </c>
      <c r="K96" s="13"/>
    </row>
    <row r="97" spans="1:11" ht="24" customHeight="1" thickBot="1">
      <c r="A97" s="51"/>
      <c r="B97" s="57"/>
      <c r="C97" s="51"/>
      <c r="D97" s="51"/>
      <c r="E97" s="10" t="s">
        <v>34</v>
      </c>
      <c r="F97" s="11">
        <f t="shared" si="2"/>
        <v>200</v>
      </c>
      <c r="G97" s="11">
        <v>200</v>
      </c>
      <c r="H97" s="12"/>
      <c r="I97" s="57"/>
      <c r="J97" s="13">
        <v>200</v>
      </c>
      <c r="K97" s="13"/>
    </row>
    <row r="98" spans="1:11" ht="25.5" customHeight="1" thickBot="1">
      <c r="A98" s="49">
        <v>10</v>
      </c>
      <c r="B98" s="55" t="s">
        <v>90</v>
      </c>
      <c r="C98" s="49" t="s">
        <v>68</v>
      </c>
      <c r="D98" s="49" t="s">
        <v>47</v>
      </c>
      <c r="E98" s="10" t="s">
        <v>12</v>
      </c>
      <c r="F98" s="11">
        <f aca="true" t="shared" si="3" ref="F98:F103">G98+H98</f>
        <v>190</v>
      </c>
      <c r="G98" s="11">
        <f>(190000)/1000</f>
        <v>190</v>
      </c>
      <c r="H98" s="12"/>
      <c r="I98" s="55" t="s">
        <v>19</v>
      </c>
      <c r="J98" s="13">
        <v>190</v>
      </c>
      <c r="K98" s="13"/>
    </row>
    <row r="99" spans="1:11" ht="24.75" customHeight="1" thickBot="1">
      <c r="A99" s="50"/>
      <c r="B99" s="56"/>
      <c r="C99" s="50"/>
      <c r="D99" s="50"/>
      <c r="E99" s="10" t="s">
        <v>13</v>
      </c>
      <c r="F99" s="11">
        <f t="shared" si="3"/>
        <v>200</v>
      </c>
      <c r="G99" s="11">
        <v>200</v>
      </c>
      <c r="H99" s="12"/>
      <c r="I99" s="56"/>
      <c r="J99" s="13">
        <v>200</v>
      </c>
      <c r="K99" s="13"/>
    </row>
    <row r="100" spans="1:11" ht="24" customHeight="1" thickBot="1">
      <c r="A100" s="51"/>
      <c r="B100" s="57"/>
      <c r="C100" s="51"/>
      <c r="D100" s="51"/>
      <c r="E100" s="10" t="s">
        <v>34</v>
      </c>
      <c r="F100" s="11">
        <f t="shared" si="3"/>
        <v>200</v>
      </c>
      <c r="G100" s="11">
        <v>200</v>
      </c>
      <c r="H100" s="12"/>
      <c r="I100" s="57"/>
      <c r="J100" s="13">
        <v>200</v>
      </c>
      <c r="K100" s="13"/>
    </row>
    <row r="101" spans="1:11" ht="20.25" customHeight="1" thickBot="1">
      <c r="A101" s="49">
        <v>11</v>
      </c>
      <c r="B101" s="55" t="s">
        <v>63</v>
      </c>
      <c r="C101" s="49" t="s">
        <v>68</v>
      </c>
      <c r="D101" s="49" t="s">
        <v>60</v>
      </c>
      <c r="E101" s="10" t="s">
        <v>12</v>
      </c>
      <c r="F101" s="11">
        <f t="shared" si="3"/>
        <v>199.1</v>
      </c>
      <c r="G101" s="11">
        <v>199.1</v>
      </c>
      <c r="H101" s="12"/>
      <c r="I101" s="55" t="s">
        <v>19</v>
      </c>
      <c r="J101" s="13">
        <v>199</v>
      </c>
      <c r="K101" s="13"/>
    </row>
    <row r="102" spans="1:11" ht="22.5" customHeight="1" thickBot="1">
      <c r="A102" s="50"/>
      <c r="B102" s="56"/>
      <c r="C102" s="50"/>
      <c r="D102" s="50"/>
      <c r="E102" s="10" t="s">
        <v>13</v>
      </c>
      <c r="F102" s="11">
        <f t="shared" si="3"/>
        <v>0</v>
      </c>
      <c r="G102" s="11">
        <v>0</v>
      </c>
      <c r="H102" s="12"/>
      <c r="I102" s="56"/>
      <c r="J102" s="13">
        <v>0</v>
      </c>
      <c r="K102" s="13"/>
    </row>
    <row r="103" spans="1:11" ht="24" customHeight="1" thickBot="1">
      <c r="A103" s="51"/>
      <c r="B103" s="57"/>
      <c r="C103" s="51"/>
      <c r="D103" s="51"/>
      <c r="E103" s="10" t="s">
        <v>34</v>
      </c>
      <c r="F103" s="11">
        <f t="shared" si="3"/>
        <v>0</v>
      </c>
      <c r="G103" s="11">
        <v>0</v>
      </c>
      <c r="H103" s="12"/>
      <c r="I103" s="57"/>
      <c r="J103" s="13">
        <v>0</v>
      </c>
      <c r="K103" s="13"/>
    </row>
    <row r="104" spans="1:11" ht="18" customHeight="1" thickBot="1">
      <c r="A104" s="49">
        <v>12</v>
      </c>
      <c r="B104" s="58" t="s">
        <v>50</v>
      </c>
      <c r="C104" s="49" t="s">
        <v>68</v>
      </c>
      <c r="D104" s="49" t="s">
        <v>42</v>
      </c>
      <c r="E104" s="10" t="s">
        <v>12</v>
      </c>
      <c r="F104" s="11">
        <f t="shared" si="2"/>
        <v>186.1</v>
      </c>
      <c r="G104" s="11">
        <v>186.1</v>
      </c>
      <c r="H104" s="12"/>
      <c r="I104" s="55" t="s">
        <v>19</v>
      </c>
      <c r="J104" s="13">
        <v>186.1</v>
      </c>
      <c r="K104" s="13"/>
    </row>
    <row r="105" spans="1:11" ht="24" customHeight="1" thickBot="1">
      <c r="A105" s="50"/>
      <c r="B105" s="59"/>
      <c r="C105" s="50"/>
      <c r="D105" s="50"/>
      <c r="E105" s="10" t="s">
        <v>13</v>
      </c>
      <c r="F105" s="11">
        <f t="shared" si="2"/>
        <v>200</v>
      </c>
      <c r="G105" s="11">
        <v>200</v>
      </c>
      <c r="H105" s="12"/>
      <c r="I105" s="56"/>
      <c r="J105" s="13">
        <v>200</v>
      </c>
      <c r="K105" s="13"/>
    </row>
    <row r="106" spans="1:11" ht="19.5" customHeight="1" thickBot="1">
      <c r="A106" s="51"/>
      <c r="B106" s="60"/>
      <c r="C106" s="51"/>
      <c r="D106" s="51"/>
      <c r="E106" s="10" t="s">
        <v>34</v>
      </c>
      <c r="F106" s="11">
        <f t="shared" si="2"/>
        <v>200</v>
      </c>
      <c r="G106" s="11">
        <v>200</v>
      </c>
      <c r="H106" s="12"/>
      <c r="I106" s="57"/>
      <c r="J106" s="13">
        <v>200</v>
      </c>
      <c r="K106" s="13"/>
    </row>
    <row r="107" spans="1:11" s="30" customFormat="1" ht="20.25" customHeight="1" thickBot="1">
      <c r="A107" s="49">
        <v>13</v>
      </c>
      <c r="B107" s="58" t="s">
        <v>48</v>
      </c>
      <c r="C107" s="49" t="s">
        <v>68</v>
      </c>
      <c r="D107" s="49" t="s">
        <v>42</v>
      </c>
      <c r="E107" s="10" t="s">
        <v>12</v>
      </c>
      <c r="F107" s="11">
        <f t="shared" si="2"/>
        <v>57.1</v>
      </c>
      <c r="G107" s="11">
        <v>57.1</v>
      </c>
      <c r="H107" s="12"/>
      <c r="I107" s="55" t="s">
        <v>19</v>
      </c>
      <c r="J107" s="31">
        <v>57.1</v>
      </c>
      <c r="K107" s="31"/>
    </row>
    <row r="108" spans="1:11" s="30" customFormat="1" ht="19.5" customHeight="1" thickBot="1">
      <c r="A108" s="50"/>
      <c r="B108" s="59"/>
      <c r="C108" s="50"/>
      <c r="D108" s="50"/>
      <c r="E108" s="10" t="s">
        <v>13</v>
      </c>
      <c r="F108" s="11">
        <f t="shared" si="2"/>
        <v>60</v>
      </c>
      <c r="G108" s="11">
        <v>60</v>
      </c>
      <c r="H108" s="12"/>
      <c r="I108" s="56"/>
      <c r="J108" s="31">
        <v>60</v>
      </c>
      <c r="K108" s="31"/>
    </row>
    <row r="109" spans="1:11" s="30" customFormat="1" ht="24" customHeight="1" thickBot="1">
      <c r="A109" s="51"/>
      <c r="B109" s="60"/>
      <c r="C109" s="51"/>
      <c r="D109" s="51"/>
      <c r="E109" s="10" t="s">
        <v>34</v>
      </c>
      <c r="F109" s="11">
        <f t="shared" si="2"/>
        <v>70</v>
      </c>
      <c r="G109" s="11">
        <v>70</v>
      </c>
      <c r="H109" s="12"/>
      <c r="I109" s="57"/>
      <c r="J109" s="31">
        <v>70</v>
      </c>
      <c r="K109" s="31"/>
    </row>
    <row r="110" spans="1:11" s="30" customFormat="1" ht="61.5" customHeight="1" thickBot="1">
      <c r="A110" s="14">
        <v>14</v>
      </c>
      <c r="B110" s="32" t="s">
        <v>49</v>
      </c>
      <c r="C110" s="8" t="s">
        <v>68</v>
      </c>
      <c r="D110" s="8" t="s">
        <v>42</v>
      </c>
      <c r="E110" s="10" t="s">
        <v>12</v>
      </c>
      <c r="F110" s="11">
        <f t="shared" si="2"/>
        <v>139.5</v>
      </c>
      <c r="G110" s="11">
        <v>139.5</v>
      </c>
      <c r="H110" s="12"/>
      <c r="I110" s="20" t="s">
        <v>19</v>
      </c>
      <c r="J110" s="31">
        <v>139.5</v>
      </c>
      <c r="K110" s="31"/>
    </row>
    <row r="111" spans="1:11" s="30" customFormat="1" ht="20.25" customHeight="1" thickBot="1">
      <c r="A111" s="49">
        <v>15</v>
      </c>
      <c r="B111" s="58" t="s">
        <v>64</v>
      </c>
      <c r="C111" s="49" t="s">
        <v>68</v>
      </c>
      <c r="D111" s="49" t="s">
        <v>60</v>
      </c>
      <c r="E111" s="10" t="s">
        <v>12</v>
      </c>
      <c r="F111" s="11">
        <f aca="true" t="shared" si="4" ref="F111:F117">G111+H111</f>
        <v>509.092</v>
      </c>
      <c r="G111" s="11">
        <v>0</v>
      </c>
      <c r="H111" s="12">
        <f>(509092)/1000</f>
        <v>509.092</v>
      </c>
      <c r="I111" s="55" t="s">
        <v>19</v>
      </c>
      <c r="J111" s="31">
        <v>509</v>
      </c>
      <c r="K111" s="31"/>
    </row>
    <row r="112" spans="1:11" s="30" customFormat="1" ht="19.5" customHeight="1" thickBot="1">
      <c r="A112" s="50"/>
      <c r="B112" s="59"/>
      <c r="C112" s="50"/>
      <c r="D112" s="50"/>
      <c r="E112" s="10" t="s">
        <v>13</v>
      </c>
      <c r="F112" s="11">
        <f t="shared" si="4"/>
        <v>0</v>
      </c>
      <c r="G112" s="11">
        <v>0</v>
      </c>
      <c r="H112" s="12"/>
      <c r="I112" s="56"/>
      <c r="J112" s="31">
        <v>0</v>
      </c>
      <c r="K112" s="31"/>
    </row>
    <row r="113" spans="1:11" s="30" customFormat="1" ht="24" customHeight="1" thickBot="1">
      <c r="A113" s="51"/>
      <c r="B113" s="60"/>
      <c r="C113" s="51"/>
      <c r="D113" s="51"/>
      <c r="E113" s="10" t="s">
        <v>34</v>
      </c>
      <c r="F113" s="11">
        <f t="shared" si="4"/>
        <v>0</v>
      </c>
      <c r="G113" s="11">
        <v>0</v>
      </c>
      <c r="H113" s="12"/>
      <c r="I113" s="57"/>
      <c r="J113" s="31">
        <v>0</v>
      </c>
      <c r="K113" s="31"/>
    </row>
    <row r="114" spans="1:11" s="30" customFormat="1" ht="20.25" customHeight="1" thickBot="1">
      <c r="A114" s="49">
        <v>16</v>
      </c>
      <c r="B114" s="58" t="s">
        <v>65</v>
      </c>
      <c r="C114" s="49" t="s">
        <v>68</v>
      </c>
      <c r="D114" s="49" t="s">
        <v>60</v>
      </c>
      <c r="E114" s="10" t="s">
        <v>12</v>
      </c>
      <c r="F114" s="40">
        <f t="shared" si="4"/>
        <v>636.993</v>
      </c>
      <c r="G114" s="40">
        <v>0</v>
      </c>
      <c r="H114" s="39">
        <f>(680710-43717)/1000</f>
        <v>636.993</v>
      </c>
      <c r="I114" s="55" t="s">
        <v>19</v>
      </c>
      <c r="J114" s="31">
        <v>627</v>
      </c>
      <c r="K114" s="31"/>
    </row>
    <row r="115" spans="1:11" s="30" customFormat="1" ht="19.5" customHeight="1" thickBot="1">
      <c r="A115" s="50"/>
      <c r="B115" s="59"/>
      <c r="C115" s="50"/>
      <c r="D115" s="50"/>
      <c r="E115" s="10" t="s">
        <v>13</v>
      </c>
      <c r="F115" s="11">
        <f t="shared" si="4"/>
        <v>0</v>
      </c>
      <c r="G115" s="11">
        <v>0</v>
      </c>
      <c r="H115" s="12"/>
      <c r="I115" s="56"/>
      <c r="J115" s="31">
        <v>0</v>
      </c>
      <c r="K115" s="31"/>
    </row>
    <row r="116" spans="1:11" s="30" customFormat="1" ht="24" customHeight="1" thickBot="1">
      <c r="A116" s="51"/>
      <c r="B116" s="60"/>
      <c r="C116" s="51"/>
      <c r="D116" s="51"/>
      <c r="E116" s="10" t="s">
        <v>34</v>
      </c>
      <c r="F116" s="11">
        <f t="shared" si="4"/>
        <v>0</v>
      </c>
      <c r="G116" s="11">
        <v>0</v>
      </c>
      <c r="H116" s="12"/>
      <c r="I116" s="57"/>
      <c r="J116" s="31">
        <v>0</v>
      </c>
      <c r="K116" s="31"/>
    </row>
    <row r="117" spans="1:11" ht="53.25" customHeight="1" thickBot="1">
      <c r="A117" s="8">
        <v>17</v>
      </c>
      <c r="B117" s="9" t="s">
        <v>98</v>
      </c>
      <c r="C117" s="8" t="s">
        <v>68</v>
      </c>
      <c r="D117" s="8" t="s">
        <v>60</v>
      </c>
      <c r="E117" s="10" t="s">
        <v>12</v>
      </c>
      <c r="F117" s="11">
        <f t="shared" si="4"/>
        <v>270.5</v>
      </c>
      <c r="G117" s="11">
        <v>270.5</v>
      </c>
      <c r="H117" s="12"/>
      <c r="I117" s="9" t="s">
        <v>20</v>
      </c>
      <c r="J117" s="13">
        <v>270.5</v>
      </c>
      <c r="K117" s="13"/>
    </row>
    <row r="118" spans="1:11" s="19" customFormat="1" ht="13.5" thickBot="1">
      <c r="A118" s="66" t="s">
        <v>0</v>
      </c>
      <c r="B118" s="44"/>
      <c r="C118" s="44"/>
      <c r="D118" s="44"/>
      <c r="E118" s="45"/>
      <c r="F118" s="17">
        <f>SUM(F75:F117)</f>
        <v>6981.285000000001</v>
      </c>
      <c r="G118" s="17">
        <f>SUM(G75:G117)</f>
        <v>5835.200000000001</v>
      </c>
      <c r="H118" s="17">
        <f>SUM(H75:H116)</f>
        <v>1146.085</v>
      </c>
      <c r="I118" s="18"/>
      <c r="J118" s="37">
        <f>SUM(J75:J117)</f>
        <v>6940.600000000001</v>
      </c>
      <c r="K118" s="13"/>
    </row>
    <row r="119" spans="1:11" ht="16.5" thickBot="1">
      <c r="A119" s="46" t="s">
        <v>103</v>
      </c>
      <c r="B119" s="47"/>
      <c r="C119" s="47"/>
      <c r="D119" s="47"/>
      <c r="E119" s="47"/>
      <c r="F119" s="47"/>
      <c r="G119" s="47"/>
      <c r="H119" s="47"/>
      <c r="I119" s="48"/>
      <c r="K119" s="13"/>
    </row>
    <row r="120" spans="1:11" ht="29.25" customHeight="1" thickBot="1">
      <c r="A120" s="49">
        <v>1</v>
      </c>
      <c r="B120" s="55" t="s">
        <v>106</v>
      </c>
      <c r="C120" s="49" t="s">
        <v>68</v>
      </c>
      <c r="D120" s="49" t="s">
        <v>51</v>
      </c>
      <c r="E120" s="10" t="s">
        <v>12</v>
      </c>
      <c r="F120" s="11">
        <f aca="true" t="shared" si="5" ref="F120:F126">G120+H120</f>
        <v>1050.2</v>
      </c>
      <c r="G120" s="11"/>
      <c r="H120" s="11">
        <v>1050.2</v>
      </c>
      <c r="I120" s="55" t="s">
        <v>21</v>
      </c>
      <c r="J120" s="13">
        <v>1050.191</v>
      </c>
      <c r="K120" s="13"/>
    </row>
    <row r="121" spans="1:11" ht="22.5" customHeight="1" thickBot="1">
      <c r="A121" s="50"/>
      <c r="B121" s="56"/>
      <c r="C121" s="50"/>
      <c r="D121" s="50"/>
      <c r="E121" s="10" t="s">
        <v>13</v>
      </c>
      <c r="F121" s="11">
        <f t="shared" si="5"/>
        <v>500</v>
      </c>
      <c r="G121" s="11"/>
      <c r="H121" s="12">
        <v>500</v>
      </c>
      <c r="I121" s="56"/>
      <c r="J121" s="13">
        <v>500</v>
      </c>
      <c r="K121" s="13"/>
    </row>
    <row r="122" spans="1:11" ht="22.5" customHeight="1" thickBot="1">
      <c r="A122" s="51"/>
      <c r="B122" s="57"/>
      <c r="C122" s="51"/>
      <c r="D122" s="51"/>
      <c r="E122" s="10" t="s">
        <v>34</v>
      </c>
      <c r="F122" s="11">
        <f t="shared" si="5"/>
        <v>500</v>
      </c>
      <c r="G122" s="11"/>
      <c r="H122" s="12">
        <v>500</v>
      </c>
      <c r="I122" s="57"/>
      <c r="J122" s="13">
        <v>500</v>
      </c>
      <c r="K122" s="13"/>
    </row>
    <row r="123" spans="1:11" ht="66" customHeight="1" thickBot="1">
      <c r="A123" s="14">
        <v>2</v>
      </c>
      <c r="B123" s="15" t="s">
        <v>110</v>
      </c>
      <c r="C123" s="8" t="s">
        <v>68</v>
      </c>
      <c r="D123" s="14" t="s">
        <v>36</v>
      </c>
      <c r="E123" s="10" t="s">
        <v>12</v>
      </c>
      <c r="F123" s="11">
        <f t="shared" si="5"/>
        <v>41.9</v>
      </c>
      <c r="G123" s="11"/>
      <c r="H123" s="11">
        <v>41.9</v>
      </c>
      <c r="I123" s="16" t="s">
        <v>22</v>
      </c>
      <c r="J123" s="13">
        <v>41.89</v>
      </c>
      <c r="K123" s="13"/>
    </row>
    <row r="124" spans="1:11" ht="68.25" customHeight="1" thickBot="1">
      <c r="A124" s="21">
        <v>3</v>
      </c>
      <c r="B124" s="16" t="s">
        <v>54</v>
      </c>
      <c r="C124" s="8" t="s">
        <v>68</v>
      </c>
      <c r="D124" s="8" t="s">
        <v>42</v>
      </c>
      <c r="E124" s="10" t="s">
        <v>12</v>
      </c>
      <c r="F124" s="11">
        <f t="shared" si="5"/>
        <v>185.6</v>
      </c>
      <c r="G124" s="11"/>
      <c r="H124" s="11">
        <v>185.6</v>
      </c>
      <c r="I124" s="16" t="s">
        <v>21</v>
      </c>
      <c r="J124" s="13">
        <v>185.6</v>
      </c>
      <c r="K124" s="13"/>
    </row>
    <row r="125" spans="1:11" ht="68.25" customHeight="1" thickBot="1">
      <c r="A125" s="21">
        <v>4</v>
      </c>
      <c r="B125" s="16" t="s">
        <v>79</v>
      </c>
      <c r="C125" s="8" t="s">
        <v>68</v>
      </c>
      <c r="D125" s="8" t="s">
        <v>42</v>
      </c>
      <c r="E125" s="10" t="s">
        <v>12</v>
      </c>
      <c r="F125" s="11">
        <f>G125+H125</f>
        <v>48</v>
      </c>
      <c r="G125" s="11"/>
      <c r="H125" s="11">
        <v>48</v>
      </c>
      <c r="I125" s="16" t="s">
        <v>21</v>
      </c>
      <c r="J125" s="13">
        <v>48</v>
      </c>
      <c r="K125" s="13"/>
    </row>
    <row r="126" spans="1:11" ht="58.5" customHeight="1" thickBot="1">
      <c r="A126" s="21">
        <v>5</v>
      </c>
      <c r="B126" s="16" t="s">
        <v>57</v>
      </c>
      <c r="C126" s="8" t="s">
        <v>68</v>
      </c>
      <c r="D126" s="8" t="s">
        <v>42</v>
      </c>
      <c r="E126" s="10" t="s">
        <v>12</v>
      </c>
      <c r="F126" s="11">
        <f t="shared" si="5"/>
        <v>1450</v>
      </c>
      <c r="G126" s="11"/>
      <c r="H126" s="11">
        <f>1450000/1000</f>
        <v>1450</v>
      </c>
      <c r="I126" s="16" t="s">
        <v>21</v>
      </c>
      <c r="J126" s="13">
        <v>1450</v>
      </c>
      <c r="K126" s="13"/>
    </row>
    <row r="127" spans="1:11" ht="66" customHeight="1" thickBot="1">
      <c r="A127" s="14">
        <v>6</v>
      </c>
      <c r="B127" s="15" t="s">
        <v>66</v>
      </c>
      <c r="C127" s="8" t="s">
        <v>68</v>
      </c>
      <c r="D127" s="14" t="s">
        <v>60</v>
      </c>
      <c r="E127" s="10" t="s">
        <v>12</v>
      </c>
      <c r="F127" s="11">
        <f>G127+H127</f>
        <v>303.7</v>
      </c>
      <c r="G127" s="11"/>
      <c r="H127" s="11">
        <v>303.7</v>
      </c>
      <c r="I127" s="16" t="s">
        <v>22</v>
      </c>
      <c r="J127" s="13">
        <v>285.1</v>
      </c>
      <c r="K127" s="13"/>
    </row>
    <row r="128" spans="1:11" ht="66" customHeight="1" thickBot="1">
      <c r="A128" s="14">
        <v>7</v>
      </c>
      <c r="B128" s="15" t="s">
        <v>82</v>
      </c>
      <c r="C128" s="8" t="s">
        <v>68</v>
      </c>
      <c r="D128" s="14" t="s">
        <v>60</v>
      </c>
      <c r="E128" s="10" t="s">
        <v>12</v>
      </c>
      <c r="F128" s="11">
        <f>G128+H128</f>
        <v>371.2</v>
      </c>
      <c r="G128" s="11"/>
      <c r="H128" s="11">
        <v>371.2</v>
      </c>
      <c r="I128" s="16" t="s">
        <v>22</v>
      </c>
      <c r="J128" s="13">
        <v>371.2</v>
      </c>
      <c r="K128" s="13"/>
    </row>
    <row r="129" spans="1:11" ht="66" customHeight="1" thickBot="1">
      <c r="A129" s="14">
        <v>8</v>
      </c>
      <c r="B129" s="15" t="s">
        <v>92</v>
      </c>
      <c r="C129" s="8" t="s">
        <v>68</v>
      </c>
      <c r="D129" s="14" t="s">
        <v>93</v>
      </c>
      <c r="E129" s="10" t="s">
        <v>12</v>
      </c>
      <c r="F129" s="11">
        <f>G129+H129</f>
        <v>35.5</v>
      </c>
      <c r="G129" s="11"/>
      <c r="H129" s="11">
        <v>35.5</v>
      </c>
      <c r="I129" s="16" t="s">
        <v>22</v>
      </c>
      <c r="J129" s="13">
        <v>35.5</v>
      </c>
      <c r="K129" s="13"/>
    </row>
    <row r="130" spans="1:11" ht="66" customHeight="1" thickBot="1">
      <c r="A130" s="14">
        <v>9</v>
      </c>
      <c r="B130" s="15" t="s">
        <v>108</v>
      </c>
      <c r="C130" s="8" t="s">
        <v>68</v>
      </c>
      <c r="D130" s="14" t="s">
        <v>109</v>
      </c>
      <c r="E130" s="10" t="s">
        <v>12</v>
      </c>
      <c r="F130" s="11">
        <f>G130+H130</f>
        <v>48.4</v>
      </c>
      <c r="G130" s="11"/>
      <c r="H130" s="11">
        <v>48.4</v>
      </c>
      <c r="I130" s="16" t="s">
        <v>22</v>
      </c>
      <c r="J130" s="13">
        <v>48.4</v>
      </c>
      <c r="K130" s="13"/>
    </row>
    <row r="131" spans="1:11" ht="12.75" customHeight="1" thickBot="1">
      <c r="A131" s="67" t="s">
        <v>8</v>
      </c>
      <c r="B131" s="68"/>
      <c r="C131" s="68"/>
      <c r="D131" s="68"/>
      <c r="E131" s="22"/>
      <c r="F131" s="17">
        <f>SUM(F120:F130)</f>
        <v>4534.499999999999</v>
      </c>
      <c r="G131" s="17">
        <f>SUM(G120:G129)</f>
        <v>0</v>
      </c>
      <c r="H131" s="17">
        <f>SUM(H120:H130)</f>
        <v>4534.499999999999</v>
      </c>
      <c r="I131" s="23" t="s">
        <v>7</v>
      </c>
      <c r="J131" s="13">
        <f>SUM(J120:J130)</f>
        <v>4515.880999999999</v>
      </c>
      <c r="K131" s="13"/>
    </row>
    <row r="132" spans="1:11" ht="16.5" thickBot="1">
      <c r="A132" s="46" t="s">
        <v>104</v>
      </c>
      <c r="B132" s="47"/>
      <c r="C132" s="47"/>
      <c r="D132" s="47"/>
      <c r="E132" s="47"/>
      <c r="F132" s="47"/>
      <c r="G132" s="47"/>
      <c r="H132" s="47"/>
      <c r="I132" s="48"/>
      <c r="K132" s="13"/>
    </row>
    <row r="133" spans="1:11" ht="54" customHeight="1" thickBot="1">
      <c r="A133" s="8">
        <v>1</v>
      </c>
      <c r="B133" s="9" t="s">
        <v>86</v>
      </c>
      <c r="C133" s="8" t="s">
        <v>68</v>
      </c>
      <c r="D133" s="8" t="s">
        <v>36</v>
      </c>
      <c r="E133" s="8" t="s">
        <v>12</v>
      </c>
      <c r="F133" s="11">
        <f>G133+H133</f>
        <v>44.48</v>
      </c>
      <c r="G133" s="11">
        <f>(44480)/1000</f>
        <v>44.48</v>
      </c>
      <c r="H133" s="12"/>
      <c r="I133" s="9" t="s">
        <v>15</v>
      </c>
      <c r="J133" s="1">
        <v>44.5</v>
      </c>
      <c r="K133" s="13"/>
    </row>
    <row r="134" spans="1:11" s="25" customFormat="1" ht="13.5" thickBot="1">
      <c r="A134" s="66" t="s">
        <v>0</v>
      </c>
      <c r="B134" s="44"/>
      <c r="C134" s="44"/>
      <c r="D134" s="44"/>
      <c r="E134" s="45"/>
      <c r="F134" s="17">
        <f>SUM(F133:F133)</f>
        <v>44.48</v>
      </c>
      <c r="G134" s="17">
        <f>SUM(G133:G133)</f>
        <v>44.48</v>
      </c>
      <c r="H134" s="17">
        <f>SUM(H133:H133)</f>
        <v>0</v>
      </c>
      <c r="I134" s="18"/>
      <c r="J134" s="25">
        <f>SUM(J133:J133)</f>
        <v>44.5</v>
      </c>
      <c r="K134" s="26"/>
    </row>
    <row r="135" spans="1:11" ht="16.5" thickBot="1">
      <c r="A135" s="46" t="s">
        <v>105</v>
      </c>
      <c r="B135" s="47"/>
      <c r="C135" s="47"/>
      <c r="D135" s="47"/>
      <c r="E135" s="47"/>
      <c r="F135" s="47"/>
      <c r="G135" s="47"/>
      <c r="H135" s="47"/>
      <c r="I135" s="48"/>
      <c r="K135" s="13"/>
    </row>
    <row r="136" spans="1:11" ht="68.25" customHeight="1" thickBot="1">
      <c r="A136" s="8">
        <v>1</v>
      </c>
      <c r="B136" s="9" t="s">
        <v>53</v>
      </c>
      <c r="C136" s="8" t="s">
        <v>68</v>
      </c>
      <c r="D136" s="8" t="s">
        <v>42</v>
      </c>
      <c r="E136" s="8" t="s">
        <v>12</v>
      </c>
      <c r="F136" s="11">
        <f>G136</f>
        <v>199</v>
      </c>
      <c r="G136" s="11">
        <f>(199000)/1000</f>
        <v>199</v>
      </c>
      <c r="H136" s="12"/>
      <c r="I136" s="9" t="s">
        <v>15</v>
      </c>
      <c r="J136" s="1">
        <v>199</v>
      </c>
      <c r="K136" s="13"/>
    </row>
    <row r="137" spans="1:11" ht="68.25" customHeight="1" thickBot="1">
      <c r="A137" s="8">
        <v>2</v>
      </c>
      <c r="B137" s="9" t="s">
        <v>80</v>
      </c>
      <c r="C137" s="8" t="s">
        <v>68</v>
      </c>
      <c r="D137" s="8" t="s">
        <v>42</v>
      </c>
      <c r="E137" s="8" t="s">
        <v>12</v>
      </c>
      <c r="F137" s="11">
        <f>G137</f>
        <v>152.076</v>
      </c>
      <c r="G137" s="11">
        <f>(152076)/1000</f>
        <v>152.076</v>
      </c>
      <c r="H137" s="12"/>
      <c r="I137" s="9" t="s">
        <v>15</v>
      </c>
      <c r="J137" s="1">
        <v>152.1</v>
      </c>
      <c r="K137" s="13"/>
    </row>
    <row r="138" spans="1:11" ht="68.25" customHeight="1" thickBot="1">
      <c r="A138" s="8">
        <v>3</v>
      </c>
      <c r="B138" s="9" t="s">
        <v>81</v>
      </c>
      <c r="C138" s="8" t="s">
        <v>68</v>
      </c>
      <c r="D138" s="8" t="s">
        <v>42</v>
      </c>
      <c r="E138" s="8" t="s">
        <v>12</v>
      </c>
      <c r="F138" s="11">
        <f>G138</f>
        <v>147.728</v>
      </c>
      <c r="G138" s="11">
        <f>(147728)/1000</f>
        <v>147.728</v>
      </c>
      <c r="H138" s="12"/>
      <c r="I138" s="9" t="s">
        <v>15</v>
      </c>
      <c r="J138" s="1">
        <v>147.7</v>
      </c>
      <c r="K138" s="13"/>
    </row>
    <row r="139" spans="1:11" ht="68.25" customHeight="1" thickBot="1">
      <c r="A139" s="8">
        <v>4</v>
      </c>
      <c r="B139" s="9" t="s">
        <v>91</v>
      </c>
      <c r="C139" s="8" t="s">
        <v>68</v>
      </c>
      <c r="D139" s="8" t="s">
        <v>47</v>
      </c>
      <c r="E139" s="8" t="s">
        <v>12</v>
      </c>
      <c r="F139" s="11">
        <f>G139</f>
        <v>49.5</v>
      </c>
      <c r="G139" s="11">
        <v>49.5</v>
      </c>
      <c r="H139" s="12"/>
      <c r="I139" s="9" t="s">
        <v>15</v>
      </c>
      <c r="J139" s="1">
        <v>49.5</v>
      </c>
      <c r="K139" s="13"/>
    </row>
    <row r="140" spans="1:11" ht="68.25" customHeight="1" thickBot="1">
      <c r="A140" s="8">
        <v>5</v>
      </c>
      <c r="B140" s="9" t="s">
        <v>94</v>
      </c>
      <c r="C140" s="8" t="s">
        <v>68</v>
      </c>
      <c r="D140" s="8" t="s">
        <v>60</v>
      </c>
      <c r="E140" s="8" t="s">
        <v>12</v>
      </c>
      <c r="F140" s="11">
        <f>G140+H140</f>
        <v>50</v>
      </c>
      <c r="G140" s="11"/>
      <c r="H140" s="12">
        <v>50</v>
      </c>
      <c r="I140" s="9" t="s">
        <v>15</v>
      </c>
      <c r="J140" s="1">
        <v>50</v>
      </c>
      <c r="K140" s="13"/>
    </row>
    <row r="141" spans="1:11" ht="68.25" customHeight="1" thickBot="1">
      <c r="A141" s="8">
        <v>6</v>
      </c>
      <c r="B141" s="9" t="s">
        <v>96</v>
      </c>
      <c r="C141" s="8" t="s">
        <v>68</v>
      </c>
      <c r="D141" s="8" t="s">
        <v>60</v>
      </c>
      <c r="E141" s="8" t="s">
        <v>12</v>
      </c>
      <c r="F141" s="11">
        <f>G141+H141</f>
        <v>46.1</v>
      </c>
      <c r="G141" s="11"/>
      <c r="H141" s="12">
        <f>25.1+21</f>
        <v>46.1</v>
      </c>
      <c r="I141" s="9" t="s">
        <v>15</v>
      </c>
      <c r="J141" s="1">
        <v>46.1</v>
      </c>
      <c r="K141" s="13"/>
    </row>
    <row r="142" spans="1:11" ht="68.25" customHeight="1" thickBot="1">
      <c r="A142" s="8">
        <v>7</v>
      </c>
      <c r="B142" s="9" t="s">
        <v>117</v>
      </c>
      <c r="C142" s="8" t="s">
        <v>68</v>
      </c>
      <c r="D142" s="8" t="s">
        <v>60</v>
      </c>
      <c r="E142" s="8" t="s">
        <v>12</v>
      </c>
      <c r="F142" s="11">
        <f>G142+H142</f>
        <v>16.32</v>
      </c>
      <c r="G142" s="11"/>
      <c r="H142" s="12">
        <v>16.32</v>
      </c>
      <c r="I142" s="9" t="s">
        <v>15</v>
      </c>
      <c r="J142" s="1">
        <v>16.3</v>
      </c>
      <c r="K142" s="13"/>
    </row>
    <row r="143" spans="1:11" s="25" customFormat="1" ht="13.5" thickBot="1">
      <c r="A143" s="66" t="s">
        <v>0</v>
      </c>
      <c r="B143" s="44"/>
      <c r="C143" s="44"/>
      <c r="D143" s="44"/>
      <c r="E143" s="45"/>
      <c r="F143" s="17">
        <f>SUM(F136:F142)</f>
        <v>660.7240000000002</v>
      </c>
      <c r="G143" s="17">
        <f>SUM(G136:G141)</f>
        <v>548.3040000000001</v>
      </c>
      <c r="H143" s="17">
        <f>SUM(H136:H142)</f>
        <v>112.41999999999999</v>
      </c>
      <c r="I143" s="18"/>
      <c r="J143" s="25">
        <f>SUM(J136:J142)</f>
        <v>660.6999999999999</v>
      </c>
      <c r="K143" s="26"/>
    </row>
    <row r="144" spans="1:10" ht="16.5" customHeight="1" thickBot="1">
      <c r="A144" s="70" t="s">
        <v>24</v>
      </c>
      <c r="B144" s="71"/>
      <c r="C144" s="71"/>
      <c r="D144" s="71"/>
      <c r="E144" s="72"/>
      <c r="F144" s="17">
        <f>F63+F73+F118+F131+F134+F143+F66</f>
        <v>22237.106</v>
      </c>
      <c r="G144" s="17">
        <f>G63+G73+G118+G131+G134+G143+G66</f>
        <v>15652.413</v>
      </c>
      <c r="H144" s="17">
        <f>H63+H73+H118+H131+H134+H143+H66</f>
        <v>6584.692999999999</v>
      </c>
      <c r="I144" s="23" t="s">
        <v>7</v>
      </c>
      <c r="J144" s="13">
        <f>J143+J134+J131+J118+J73+J66+J63</f>
        <v>22177.818</v>
      </c>
    </row>
    <row r="145" spans="1:9" s="19" customFormat="1" ht="16.5" thickBot="1">
      <c r="A145" s="73" t="s">
        <v>33</v>
      </c>
      <c r="B145" s="74"/>
      <c r="C145" s="74"/>
      <c r="D145" s="74"/>
      <c r="E145" s="75"/>
      <c r="F145" s="17">
        <f>F20+F23+F26+F35+F38+F39+F40+F41+F50+F57+F68+F69+F72+F75+F78+F81+F85+F86+F89+F92+F95+F104+F107+F110+F120+F123+F124+F126+F133+F137+F101+F111+F114+F127+F65+F29+F32+F44+F47+F53+F56+F71+F138+F136+F128+F33+F34+F125+F129+F140+F141+F139+F98+F117+F130+F60+F59+F84+F142+F61+F62</f>
        <v>11847.105999999998</v>
      </c>
      <c r="G145" s="41">
        <f>G20+G23+G26+G35+G38+G39+G40+G41+G50+G57+G68+G69+G72+G75+G78+G81+G85+G86+G89+G92+G95+G104+G107+G110+G120+G123+G124+G126+G133+G137+G101+G111+G114+G127+G65+G29+G32+G44+G47+G53+G56+G71+G138+G136+G128+G33+G34+G125+G98+G139+G117+G60+G59+G84+G61+G62</f>
        <v>6262.413</v>
      </c>
      <c r="H145" s="17">
        <f>H20+H23+H26+H35+H38+H39+H40+H41+H50+H57+H68+H69+H72+H75+H78+H81+H85+H86+H89+H92+H95+H104+H107+H110+H120+H123+H124+H126+H133+H137+H101+H111+H114+H127+H65+H29+H32+H44+H47+H53+H56+H71+H138+H136+H128+H33+H34+H125+H129+H140+H141+H130+H142</f>
        <v>5584.692999999999</v>
      </c>
      <c r="I145" s="18"/>
    </row>
    <row r="146" spans="1:9" ht="16.5" customHeight="1" thickBot="1">
      <c r="A146" s="70" t="s">
        <v>13</v>
      </c>
      <c r="B146" s="71"/>
      <c r="C146" s="71"/>
      <c r="D146" s="71"/>
      <c r="E146" s="72"/>
      <c r="F146" s="17">
        <f>F21+F24+F27+F36+F42+F51+F58+F70+F76+F79+F82+F87+F90+F93+F96+F105+F108+F121+F102+F112+F115+F30+F45+F48+F54+F99</f>
        <v>5155</v>
      </c>
      <c r="G146" s="17">
        <f>G21+G24+G27+G36+G42+G51+G58+G70+G76+G79+G82+G87+G90+G93+G96+G105+G108+G121+G102+G112+G115+G30+G45+G48+G54+G99</f>
        <v>4655</v>
      </c>
      <c r="H146" s="17">
        <f>H21+H24+H27+H36+H42+H51+H58+H70+H76+H79+H82+H87+H90+H93+H96+H105+H108+H121+H102+H112+H115+H30+H45+H48+H54</f>
        <v>500</v>
      </c>
      <c r="I146" s="23" t="s">
        <v>7</v>
      </c>
    </row>
    <row r="147" spans="1:9" ht="16.5" customHeight="1" thickBot="1">
      <c r="A147" s="70" t="s">
        <v>34</v>
      </c>
      <c r="B147" s="71"/>
      <c r="C147" s="71"/>
      <c r="D147" s="71"/>
      <c r="E147" s="72"/>
      <c r="F147" s="17">
        <f>F22+F25+F28+F37+F43+F52+F77+F80+F83+F88+F91+F94+F97+F106+F109+F122+F103+F113+F116+F31+F46+F49+F55+F100</f>
        <v>5235</v>
      </c>
      <c r="G147" s="17">
        <f>G22+G25+G28+G37+G43+G52+G77+G80+G83+G88+G91+G94+G97+G106+G109+G122+G103+G113+G116+G31+G46+G49+G55+G100</f>
        <v>4735</v>
      </c>
      <c r="H147" s="17">
        <f>H22+H25+H28+H37+H43+H52+H77+H80+H83+H88+H91+H94+H97+H106+H109+H122+H103+H113+H116+H31+H46+H49+H55</f>
        <v>500</v>
      </c>
      <c r="I147" s="23" t="s">
        <v>7</v>
      </c>
    </row>
    <row r="150" spans="2:5" ht="15.75">
      <c r="B150" s="24"/>
      <c r="C150" s="24"/>
      <c r="E150" s="24"/>
    </row>
  </sheetData>
  <sheetProtection/>
  <mergeCells count="160">
    <mergeCell ref="A63:E63"/>
    <mergeCell ref="A67:I67"/>
    <mergeCell ref="D41:D43"/>
    <mergeCell ref="A64:I64"/>
    <mergeCell ref="A66:E66"/>
    <mergeCell ref="A20:A22"/>
    <mergeCell ref="A26:A28"/>
    <mergeCell ref="B11:I11"/>
    <mergeCell ref="I20:I22"/>
    <mergeCell ref="E14:E17"/>
    <mergeCell ref="D26:D28"/>
    <mergeCell ref="B26:B28"/>
    <mergeCell ref="A19:I19"/>
    <mergeCell ref="A14:A17"/>
    <mergeCell ref="B14:B17"/>
    <mergeCell ref="I14:I17"/>
    <mergeCell ref="F15:H15"/>
    <mergeCell ref="F14:H14"/>
    <mergeCell ref="I26:I28"/>
    <mergeCell ref="I75:I77"/>
    <mergeCell ref="A98:A100"/>
    <mergeCell ref="D114:D116"/>
    <mergeCell ref="I114:I116"/>
    <mergeCell ref="D101:D103"/>
    <mergeCell ref="I101:I103"/>
    <mergeCell ref="I111:I113"/>
    <mergeCell ref="A104:A106"/>
    <mergeCell ref="B104:B106"/>
    <mergeCell ref="D104:D106"/>
    <mergeCell ref="A146:E146"/>
    <mergeCell ref="A147:E147"/>
    <mergeCell ref="B78:B80"/>
    <mergeCell ref="D78:D80"/>
    <mergeCell ref="A144:E144"/>
    <mergeCell ref="A132:I132"/>
    <mergeCell ref="I98:I100"/>
    <mergeCell ref="B114:B116"/>
    <mergeCell ref="A145:E145"/>
    <mergeCell ref="A118:E118"/>
    <mergeCell ref="B12:I12"/>
    <mergeCell ref="A114:A116"/>
    <mergeCell ref="A23:A25"/>
    <mergeCell ref="B23:B25"/>
    <mergeCell ref="D23:D25"/>
    <mergeCell ref="I23:I25"/>
    <mergeCell ref="I89:I91"/>
    <mergeCell ref="A74:I74"/>
    <mergeCell ref="B20:B22"/>
    <mergeCell ref="D20:D22"/>
    <mergeCell ref="B47:B49"/>
    <mergeCell ref="B81:B83"/>
    <mergeCell ref="D81:D83"/>
    <mergeCell ref="D53:D55"/>
    <mergeCell ref="C75:C77"/>
    <mergeCell ref="C78:C80"/>
    <mergeCell ref="C81:C83"/>
    <mergeCell ref="B50:B52"/>
    <mergeCell ref="A73:E73"/>
    <mergeCell ref="I92:I94"/>
    <mergeCell ref="D95:D97"/>
    <mergeCell ref="A143:E143"/>
    <mergeCell ref="A78:A80"/>
    <mergeCell ref="B111:B113"/>
    <mergeCell ref="A134:E134"/>
    <mergeCell ref="A135:I135"/>
    <mergeCell ref="A131:D131"/>
    <mergeCell ref="I81:I83"/>
    <mergeCell ref="A86:A88"/>
    <mergeCell ref="B86:B88"/>
    <mergeCell ref="A81:A83"/>
    <mergeCell ref="F16:F17"/>
    <mergeCell ref="B75:B77"/>
    <mergeCell ref="D75:D77"/>
    <mergeCell ref="A75:A77"/>
    <mergeCell ref="D86:D88"/>
    <mergeCell ref="D14:D17"/>
    <mergeCell ref="C20:C22"/>
    <mergeCell ref="B41:B43"/>
    <mergeCell ref="I78:I80"/>
    <mergeCell ref="G16:H16"/>
    <mergeCell ref="A35:A37"/>
    <mergeCell ref="B35:B37"/>
    <mergeCell ref="D35:D37"/>
    <mergeCell ref="A50:A52"/>
    <mergeCell ref="B53:B55"/>
    <mergeCell ref="C53:C55"/>
    <mergeCell ref="A69:A70"/>
    <mergeCell ref="C14:C17"/>
    <mergeCell ref="I120:I122"/>
    <mergeCell ref="I86:I88"/>
    <mergeCell ref="A44:A46"/>
    <mergeCell ref="D57:D58"/>
    <mergeCell ref="D50:D52"/>
    <mergeCell ref="B89:B91"/>
    <mergeCell ref="D89:D91"/>
    <mergeCell ref="A57:A58"/>
    <mergeCell ref="B57:B58"/>
    <mergeCell ref="A53:A55"/>
    <mergeCell ref="B120:B122"/>
    <mergeCell ref="A120:A122"/>
    <mergeCell ref="A95:A97"/>
    <mergeCell ref="B95:B97"/>
    <mergeCell ref="B101:B103"/>
    <mergeCell ref="A101:A103"/>
    <mergeCell ref="A119:I119"/>
    <mergeCell ref="I107:I109"/>
    <mergeCell ref="C111:C113"/>
    <mergeCell ref="D120:D122"/>
    <mergeCell ref="A92:A94"/>
    <mergeCell ref="A89:A91"/>
    <mergeCell ref="A111:A113"/>
    <mergeCell ref="D111:D113"/>
    <mergeCell ref="B92:B94"/>
    <mergeCell ref="D92:D94"/>
    <mergeCell ref="A107:A109"/>
    <mergeCell ref="B107:B109"/>
    <mergeCell ref="D107:D109"/>
    <mergeCell ref="I50:I52"/>
    <mergeCell ref="I41:I43"/>
    <mergeCell ref="D47:D49"/>
    <mergeCell ref="I29:I31"/>
    <mergeCell ref="D44:D46"/>
    <mergeCell ref="D29:D31"/>
    <mergeCell ref="I95:I97"/>
    <mergeCell ref="I104:I106"/>
    <mergeCell ref="B98:B100"/>
    <mergeCell ref="C98:C100"/>
    <mergeCell ref="D98:D100"/>
    <mergeCell ref="I69:I70"/>
    <mergeCell ref="B69:B70"/>
    <mergeCell ref="D69:D70"/>
    <mergeCell ref="I53:I55"/>
    <mergeCell ref="I57:I58"/>
    <mergeCell ref="A29:A31"/>
    <mergeCell ref="I44:I46"/>
    <mergeCell ref="C44:C46"/>
    <mergeCell ref="A47:A49"/>
    <mergeCell ref="I35:I37"/>
    <mergeCell ref="I47:I49"/>
    <mergeCell ref="C47:C49"/>
    <mergeCell ref="B44:B46"/>
    <mergeCell ref="B29:B31"/>
    <mergeCell ref="A41:A43"/>
    <mergeCell ref="C23:C25"/>
    <mergeCell ref="C35:C37"/>
    <mergeCell ref="C57:C58"/>
    <mergeCell ref="C50:C52"/>
    <mergeCell ref="C41:C43"/>
    <mergeCell ref="C26:C28"/>
    <mergeCell ref="C29:C31"/>
    <mergeCell ref="C86:C88"/>
    <mergeCell ref="C69:C70"/>
    <mergeCell ref="C114:C116"/>
    <mergeCell ref="C120:C122"/>
    <mergeCell ref="C89:C91"/>
    <mergeCell ref="C92:C94"/>
    <mergeCell ref="C95:C97"/>
    <mergeCell ref="C101:C103"/>
    <mergeCell ref="C104:C106"/>
    <mergeCell ref="C107:C109"/>
  </mergeCells>
  <printOptions/>
  <pageMargins left="0.5905511811023623" right="0" top="0.15748031496062992" bottom="0.1968503937007874" header="0.31496062992125984" footer="0.31496062992125984"/>
  <pageSetup fitToHeight="6" fitToWidth="1" horizontalDpi="600" verticalDpi="600" orientation="landscape" paperSize="9" scale="70" r:id="rId3"/>
  <rowBreaks count="1" manualBreakCount="1">
    <brk id="1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2020-12-21T12:22:33Z</cp:lastPrinted>
  <dcterms:created xsi:type="dcterms:W3CDTF">2018-09-04T04:37:33Z</dcterms:created>
  <dcterms:modified xsi:type="dcterms:W3CDTF">2020-12-21T12:23:40Z</dcterms:modified>
  <cp:category/>
  <cp:version/>
  <cp:contentType/>
  <cp:contentStatus/>
</cp:coreProperties>
</file>