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92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</sheets>
  <definedNames>
    <definedName name="_xlnm.Print_Titles" localSheetId="1">'додаток 2'!$A:$D,'додаток 2'!$10:$15</definedName>
    <definedName name="_xlnm.Print_Titles" localSheetId="2">'додаток 3'!$14:$16</definedName>
    <definedName name="_xlnm.Print_Titles" localSheetId="3">'додаток 4'!$14:$19</definedName>
    <definedName name="_xlnm.Print_Titles" localSheetId="4">'додаток 5'!$11:$19</definedName>
  </definedNames>
  <calcPr fullCalcOnLoad="1"/>
</workbook>
</file>

<file path=xl/sharedStrings.xml><?xml version="1.0" encoding="utf-8"?>
<sst xmlns="http://schemas.openxmlformats.org/spreadsheetml/2006/main" count="596" uniqueCount="274">
  <si>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</si>
  <si>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</si>
  <si>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</si>
  <si>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</si>
  <si>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</si>
  <si>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</si>
  <si>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</si>
  <si>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</si>
  <si>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</si>
  <si>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</si>
  <si>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</si>
  <si>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</si>
  <si>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</si>
  <si>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</si>
  <si>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</si>
  <si>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</si>
  <si>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</si>
  <si>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</si>
  <si>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</si>
  <si>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</si>
  <si>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</si>
  <si>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</si>
  <si>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</si>
  <si>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</si>
  <si>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</si>
  <si>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</si>
  <si>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</si>
  <si>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</si>
  <si>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</si>
  <si>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0620</t>
  </si>
  <si>
    <t>0443</t>
  </si>
  <si>
    <t>0490</t>
  </si>
  <si>
    <t>7330</t>
  </si>
  <si>
    <t>7310</t>
  </si>
  <si>
    <t>Будівництво об"єктів житлово-комунального господарства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</si>
  <si>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</si>
  <si>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</si>
  <si>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інших об"єктів комунальної власності</t>
  </si>
  <si>
    <t>0160</t>
  </si>
  <si>
    <t>0921</t>
  </si>
  <si>
    <t>1010000</t>
  </si>
  <si>
    <t>Відділ культури і туризму Новокаховської міської ради</t>
  </si>
  <si>
    <t>3116040</t>
  </si>
  <si>
    <t>6040</t>
  </si>
  <si>
    <t>Заходи, пов'язані з поліпшенням питної води</t>
  </si>
  <si>
    <t>3117310</t>
  </si>
  <si>
    <t>3117330</t>
  </si>
  <si>
    <t>Будівництво інших об'єктів  комунальної власності</t>
  </si>
  <si>
    <t>3310000</t>
  </si>
  <si>
    <t>Відділ реєстрації Новокаховської міської ради</t>
  </si>
  <si>
    <t>3310160</t>
  </si>
  <si>
    <t>Фінансове управління Новокаховської міської ради</t>
  </si>
  <si>
    <t>УСЬОГО</t>
  </si>
  <si>
    <t>0617361</t>
  </si>
  <si>
    <t>(код бюджету)</t>
  </si>
  <si>
    <t>Х</t>
  </si>
  <si>
    <t>1000000</t>
  </si>
  <si>
    <t>3300000</t>
  </si>
  <si>
    <t>Код</t>
  </si>
  <si>
    <t>Усього</t>
  </si>
  <si>
    <t>×</t>
  </si>
  <si>
    <t>Додаток 2</t>
  </si>
  <si>
    <t>21528000000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</si>
  <si>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</si>
  <si>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</si>
  <si>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</si>
  <si>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</si>
  <si>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</si>
  <si>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</si>
  <si>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</si>
  <si>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</si>
  <si>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</si>
  <si>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</si>
  <si>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</si>
  <si>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</si>
  <si>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</si>
  <si>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</si>
  <si>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</si>
  <si>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</si>
  <si>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</si>
  <si>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</si>
  <si>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</si>
  <si>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</si>
  <si>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</si>
  <si>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 xml:space="preserve">Програма розвитку освітньої галузі на 2020-2022 роки </t>
  </si>
  <si>
    <t xml:space="preserve">Пограма розвитку освітньої галузі на 2020-2022 роки </t>
  </si>
  <si>
    <t>Відділ  культури і туризму Новокаховської міської ради</t>
  </si>
  <si>
    <t xml:space="preserve">Програма забезпечення іншої діяльності та розвитку виконавчого комітету Новокаховської міської ради на 2021 рік  </t>
  </si>
  <si>
    <t>Керівництво і управління у відповідній сфері у містах (місті Києві), селищах, селах,  територіальних громадах</t>
  </si>
  <si>
    <t>0611021</t>
  </si>
  <si>
    <t>1021</t>
  </si>
  <si>
    <t>Первинна медична допомога населенню, що надається центрами первинної медичної  (медико-санітарної) допомоги</t>
  </si>
  <si>
    <t>0617321</t>
  </si>
  <si>
    <t>7321</t>
  </si>
  <si>
    <t>Будівництво освітніх установ та закладів</t>
  </si>
  <si>
    <t>Надання загальної середньої освіти закладами загальної середньої освіти</t>
  </si>
  <si>
    <t>Рішення Новокаховської міської ради           від 12.12.2019 р.       № 2433                      (зі змінами)</t>
  </si>
  <si>
    <t>Рішення Новокаховської міської ради           від 12.12.2019 р.       № 2428                   (зі змінами)</t>
  </si>
  <si>
    <t>Рішення Новокаховської міської ради  від 12.12.2019 р.        № 2435                   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</si>
  <si>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</si>
  <si>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 xml:space="preserve">до рішення    </t>
  </si>
  <si>
    <t>виконавчого комітету</t>
  </si>
  <si>
    <t>Заступник міського голови</t>
  </si>
  <si>
    <t>Л.Г. Чурсинов</t>
  </si>
  <si>
    <t xml:space="preserve">до рішення  </t>
  </si>
  <si>
    <t xml:space="preserve">до рішення   </t>
  </si>
  <si>
    <t>Зміни до додатку 3 "Розподіл видатків бюджету Новокаховської міської територіальної громади на 2021  рік"</t>
  </si>
  <si>
    <t>Зміни до додатку 6 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   комунікаційної та соціальної інфраструктури за об’єктами у 2021 році"</t>
  </si>
  <si>
    <t>Зміни додатку 7 "Розподіл витрат бюджету Новокаховської міської територіальної громади на реалізацію міських програм у 2021 році"</t>
  </si>
  <si>
    <t>Рішення Новокаховської міської ради від 17.12.2020 р.             № 154                         (зі змінами)</t>
  </si>
  <si>
    <t>Зміни до додатку 2 "Фінансування бюджету Новокаховської міської територіальної громади на 2021 рік"</t>
  </si>
  <si>
    <t>Додаток 1</t>
  </si>
  <si>
    <t>Рішення Новокаховської міської ради  від 12.12.2019 р.          № 2435                           (зі змінами від 04.03.2021 р. №234)</t>
  </si>
  <si>
    <t>загальний фонд</t>
  </si>
  <si>
    <t>спеціальний фонд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</si>
  <si>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</si>
  <si>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Додаток 5</t>
  </si>
  <si>
    <t>Цільова  програма розвитку культури і туризму Новокаховської міської територіальної громади на  2020-2022 роки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</si>
  <si>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</si>
  <si>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</si>
  <si>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</si>
  <si>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7693</t>
  </si>
  <si>
    <t>0600000</t>
  </si>
  <si>
    <t>Відділ освіти  Новокаховської міської ради</t>
  </si>
  <si>
    <t>0610000</t>
  </si>
  <si>
    <t>0611010</t>
  </si>
  <si>
    <t>1010</t>
  </si>
  <si>
    <t>0910</t>
  </si>
  <si>
    <t>Надання дошкільної освіти</t>
  </si>
  <si>
    <t>0217693</t>
  </si>
  <si>
    <t>Інші заходи, пов'язані з економічною діяльністю</t>
  </si>
  <si>
    <t>Відділ у справах сім'ї, молоді, фізичної культури та спорту Новокаховської міської ради</t>
  </si>
  <si>
    <t>1100000</t>
  </si>
  <si>
    <t>1110000</t>
  </si>
  <si>
    <t>0810</t>
  </si>
  <si>
    <t>3700000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</si>
  <si>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</si>
  <si>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</si>
  <si>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</si>
  <si>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</si>
  <si>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</si>
  <si>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економічного, соціального та культурного розвитку міста Нова Каховка на 2021 рік</t>
  </si>
  <si>
    <t>Програма розвитку фізичної культури та спорту на території Новокаховської міської територіальної громади на 2020-2022 роки</t>
  </si>
  <si>
    <t>0217310</t>
  </si>
  <si>
    <t>0217330</t>
  </si>
  <si>
    <t>1017361</t>
  </si>
  <si>
    <t>1117361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</si>
  <si>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</si>
  <si>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     № 2446 (зі змінами від  р. №)</t>
  </si>
  <si>
    <t>Рішення Новокаховської міської ради  від 12.12.2019 р.        № 2464                    (зі змінами від    №)</t>
  </si>
  <si>
    <t>Рішення Новокаховської міської ради           від 12.12.2019 р.       № 2433                      (зі змінами від_____№ ____   )</t>
  </si>
  <si>
    <t>Рішення Новокаховської міської ради від 24.12.2020 р.             № 169 (зі змінами від______ №__ )</t>
  </si>
  <si>
    <t>Рішення Новокаховської міської ради  від 12.12.2019 р.        № 2418                   (зі змінами ____від       №_____)</t>
  </si>
  <si>
    <t>Рішення Новокаховської міської ради від 20.12.2018 р.№ 1625                     (зі змінами  від №)</t>
  </si>
  <si>
    <t>Рішення Новокаховської міської ради від 20.12.2018 р.        № 1625                   (зі змінами від_______№____)</t>
  </si>
  <si>
    <t>Рішення Новокаховської міської ради  від 12.12.2019 р.        № 2435        (зі змінами від ______№____)</t>
  </si>
  <si>
    <t>0217322</t>
  </si>
  <si>
    <t>7322</t>
  </si>
  <si>
    <t>Будівництво медичних установ та закладів</t>
  </si>
  <si>
    <t xml:space="preserve">                                                               до рішення   </t>
  </si>
  <si>
    <t xml:space="preserve">                                                               виконавчого комітету</t>
  </si>
  <si>
    <t>Зміни до додатку 5 "Міжбюджетні трансферти на 2021 рік"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</si>
  <si>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</si>
  <si>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</si>
  <si>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</si>
  <si>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</si>
  <si>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</si>
  <si>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</si>
  <si>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</si>
  <si>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</si>
  <si>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Найменування трансферту/ 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</si>
  <si>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</si>
  <si>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</si>
  <si>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         Л.Г. Чурсинов</t>
  </si>
  <si>
    <t xml:space="preserve">Капітальний ремонт частини приміщень будинку культури та благоустрій території з метою створення  Центру надання культурних послуг за адресою: вул. Шевченко, 9 в смт. Козацьке, Бериславський район, Херсонська область </t>
  </si>
  <si>
    <t>Капітальний ремонт бігових доріжок та легкоатлетичних секторів спортивного комплексу стадіон "Енергія" по пр. Дніпровський, буд. 28, м. Нова Каховка Херсонської області</t>
  </si>
  <si>
    <t xml:space="preserve">Програми підтримки та реалізації стратегічних ініціатив розвитку Новокаховської міської територіальної громади на 2021-2023 роки </t>
  </si>
  <si>
    <t>0217670</t>
  </si>
  <si>
    <t>7670</t>
  </si>
  <si>
    <t>Внески до статутного капіталу суб’єктів господарювання</t>
  </si>
  <si>
    <t>0218210</t>
  </si>
  <si>
    <t>8210</t>
  </si>
  <si>
    <t>0380</t>
  </si>
  <si>
    <t>Муніципальні формування з охорони громадського порядку</t>
  </si>
  <si>
    <t>0800000</t>
  </si>
  <si>
    <t>Управління праці та соціального захисту населення Новокаховської міської ради</t>
  </si>
  <si>
    <t>0810000</t>
  </si>
  <si>
    <t>0813242</t>
  </si>
  <si>
    <t>3242</t>
  </si>
  <si>
    <t>1090</t>
  </si>
  <si>
    <t>Інші заходи у сфері соціального захисту і соціального забезпечення</t>
  </si>
  <si>
    <t>0810160</t>
  </si>
  <si>
    <t>0817693</t>
  </si>
  <si>
    <t>1113133</t>
  </si>
  <si>
    <t>3133</t>
  </si>
  <si>
    <t>1040</t>
  </si>
  <si>
    <t>Інші заходи та заклади молодіжної політики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</si>
  <si>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</si>
  <si>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</si>
  <si>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</si>
  <si>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</si>
  <si>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3017693</t>
  </si>
  <si>
    <t>Інші заходи, пов"язані з економічною діяльністю</t>
  </si>
  <si>
    <t>3710160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</si>
  <si>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</si>
  <si>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</si>
  <si>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</si>
  <si>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0611210</t>
  </si>
  <si>
    <t>1210</t>
  </si>
  <si>
    <t>0990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</si>
  <si>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</si>
  <si>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</si>
  <si>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</si>
  <si>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</si>
  <si>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0216030</t>
  </si>
  <si>
    <t>6030</t>
  </si>
  <si>
    <t>Організація благоустрою населених пунктів</t>
  </si>
  <si>
    <t>0217130</t>
  </si>
  <si>
    <t>7130</t>
  </si>
  <si>
    <t>0421</t>
  </si>
  <si>
    <t>Здійснення заходів із землеустрою</t>
  </si>
  <si>
    <t>0610160</t>
  </si>
  <si>
    <t xml:space="preserve">Надання загальної середньої освіти закладами загальної середньої освіти 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</si>
  <si>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</si>
  <si>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</si>
  <si>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</si>
  <si>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</si>
  <si>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</si>
  <si>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</si>
  <si>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</si>
  <si>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</si>
  <si>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</si>
  <si>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</si>
  <si>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</si>
  <si>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</si>
  <si>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</si>
  <si>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</si>
  <si>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</si>
  <si>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</si>
  <si>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</si>
  <si>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</si>
  <si>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</si>
  <si>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</si>
  <si>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1115063</t>
  </si>
  <si>
    <t>5063</t>
  </si>
  <si>
    <t>Забезпечення діяльності централізованої бухгалтерії</t>
  </si>
  <si>
    <t>Додаток 4</t>
  </si>
  <si>
    <t xml:space="preserve">                                                               Додаток 3</t>
  </si>
  <si>
    <t>Програма "Нова Каховка-Безпечне місто 2021-2023"</t>
  </si>
  <si>
    <t>Рішення Новокаховської міської ради від 25.03.2021 р.             № 309</t>
  </si>
  <si>
    <t>Рішення Новокаховської міської ради від 25.03.2021 р.             № 303 (зі змінами від____ №__ )</t>
  </si>
  <si>
    <t>Рішення Новокаховської міської ради від 17.12.2020 р.             № 154 (зі змінами___№__)</t>
  </si>
  <si>
    <t>Програма реалізації соціальної політики на 2020-2022 роки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</si>
  <si>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</si>
  <si>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від 21.11.2019 р.        № 2347                   (зі змінами від     №)</t>
  </si>
  <si>
    <t>Програма територіальної оборони Новокаховської територіальної громади на 2020-2022 роки</t>
  </si>
  <si>
    <t>Рішення Новокаховської міської ради  від 12.12.2019 р.        № 2472                    (зі змінами від   №)</t>
  </si>
  <si>
    <t>Програма благоустрою міста Нова Каховка на 2019-2021 роки</t>
  </si>
  <si>
    <t>Рішення Новокаховської міської ріди від 20.12.2018 р.        № 1626                   (зі змінами від 29.04.2021 р. №343)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</si>
  <si>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</si>
  <si>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                    (зі змінами від 17.12.2020 р. №156)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</si>
  <si>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</si>
  <si>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2466                     (зі змінами від № )</t>
  </si>
  <si>
    <t>Рішення Новокаховської міської ради  від 12.12.2019 р.        № 2465                    (зі змінами від 17.12.2020 р. №127)</t>
  </si>
  <si>
    <t>Бюджет Таврійської міської територіальної громади</t>
  </si>
  <si>
    <t>Будівництво інженерних мереж мікрорайону учасників антитерористичної операції в межах вулиць Довженка-Дружби-пр. Перемоги-вул. Спортивна (проектні роботи)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</si>
  <si>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(третій етап)</t>
  </si>
  <si>
    <t>Капітальний ремонт покриття тротуарів  скверу в районі кінотеатру  Юність - ЦНАП</t>
  </si>
  <si>
    <t>Капітальний ремонт приміщень на першому поверсі дитячої поліклініки по вул. Свєтлова, 1 (проектно-кошторисні роботи)</t>
  </si>
  <si>
    <t>Капітальний ремонт ділянки теплової мережі  з заміною діаметра від ТК С17 до будівлі Швидкої медичної допомоги по вул. Свєтлова, 1 в м. Нова Каховка (проектно-вишукувальні роботи)</t>
  </si>
  <si>
    <t>від 22.06.2021 року № 308</t>
  </si>
  <si>
    <t>від 22.06. 2021 року № 308</t>
  </si>
  <si>
    <t xml:space="preserve">                                                               від 22.06.2021 року № 308</t>
  </si>
  <si>
    <t>від22.06.2021 року № 308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</si>
</sst>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.00\ &quot;грн.&quot;_-;\-* #,##0.00\ &quot;грн.&quot;_-;_-* &quot;-&quot;??\ &quot;грн.&quot;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0.0000000"/>
    <numFmt numFmtId="207" formatCode="0.000000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3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23"/>
      <color indexed="8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23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>
      <alignment vertical="top"/>
      <protection/>
    </xf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05" fontId="11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205" fontId="12" fillId="0" borderId="10" xfId="0" applyNumberFormat="1" applyFont="1" applyBorder="1" applyAlignment="1">
      <alignment/>
    </xf>
    <xf numFmtId="205" fontId="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205" fontId="1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17" fillId="0" borderId="10" xfId="58" applyFont="1" applyBorder="1" applyAlignment="1">
      <alignment horizontal="center"/>
      <protection/>
    </xf>
    <xf numFmtId="0" fontId="17" fillId="0" borderId="10" xfId="58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0" fillId="0" borderId="12" xfId="0" applyFont="1" applyBorder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200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200" fontId="16" fillId="0" borderId="10" xfId="0" applyNumberFormat="1" applyFont="1" applyFill="1" applyBorder="1" applyAlignment="1">
      <alignment vertical="center" wrapText="1"/>
    </xf>
    <xf numFmtId="20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>
      <alignment horizontal="left" vertical="center" wrapText="1" shrinkToFi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3" fontId="2" fillId="0" borderId="11" xfId="68" applyNumberFormat="1" applyFont="1" applyFill="1" applyBorder="1" applyAlignment="1" applyProtection="1">
      <alignment horizontal="center" vertical="center"/>
      <protection/>
    </xf>
    <xf numFmtId="3" fontId="2" fillId="0" borderId="10" xfId="68" applyNumberFormat="1" applyFont="1" applyFill="1" applyBorder="1" applyAlignment="1" applyProtection="1">
      <alignment horizontal="center" vertical="center"/>
      <protection/>
    </xf>
    <xf numFmtId="3" fontId="17" fillId="0" borderId="10" xfId="68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/>
    </xf>
    <xf numFmtId="205" fontId="9" fillId="0" borderId="10" xfId="68" applyNumberFormat="1" applyFont="1" applyFill="1" applyBorder="1" applyAlignment="1">
      <alignment vertical="center" wrapText="1"/>
    </xf>
    <xf numFmtId="205" fontId="12" fillId="0" borderId="10" xfId="68" applyNumberFormat="1" applyFont="1" applyFill="1" applyBorder="1" applyAlignment="1">
      <alignment vertical="center" wrapText="1"/>
    </xf>
    <xf numFmtId="205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3" fontId="24" fillId="0" borderId="10" xfId="68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201" fontId="1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4" xfId="0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20" fillId="0" borderId="15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4" fillId="0" borderId="0" xfId="68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205" fontId="13" fillId="0" borderId="10" xfId="68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3" fontId="16" fillId="0" borderId="10" xfId="68" applyNumberFormat="1" applyFont="1" applyFill="1" applyBorder="1" applyAlignment="1">
      <alignment horizontal="center" vertical="center" wrapText="1"/>
    </xf>
    <xf numFmtId="205" fontId="13" fillId="0" borderId="0" xfId="0" applyNumberFormat="1" applyFont="1" applyAlignment="1">
      <alignment/>
    </xf>
    <xf numFmtId="205" fontId="16" fillId="0" borderId="0" xfId="0" applyNumberFormat="1" applyFont="1" applyAlignment="1">
      <alignment/>
    </xf>
    <xf numFmtId="3" fontId="27" fillId="0" borderId="10" xfId="68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center" vertical="center"/>
    </xf>
    <xf numFmtId="201" fontId="2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201" fontId="1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7" fillId="0" borderId="16" xfId="58" applyFont="1" applyBorder="1" applyAlignment="1">
      <alignment wrapText="1"/>
      <protection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200" fontId="16" fillId="0" borderId="14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2.125" style="0" bestFit="1" customWidth="1"/>
    <col min="4" max="4" width="17.125" style="0" customWidth="1"/>
    <col min="5" max="5" width="17.50390625" style="0" customWidth="1"/>
    <col min="6" max="6" width="17.625" style="0" customWidth="1"/>
  </cols>
  <sheetData>
    <row r="1" ht="21">
      <c r="E1" s="102" t="s">
        <v>111</v>
      </c>
    </row>
    <row r="2" spans="5:7" ht="21">
      <c r="E2" s="103" t="s">
        <v>104</v>
      </c>
      <c r="G2" s="36"/>
    </row>
    <row r="3" ht="21">
      <c r="E3" s="103" t="s">
        <v>101</v>
      </c>
    </row>
    <row r="4" ht="21">
      <c r="E4" s="102" t="s">
        <v>273</v>
      </c>
    </row>
    <row r="5" ht="13.5">
      <c r="F5" s="37"/>
    </row>
    <row r="7" spans="1:6" ht="45.75" customHeight="1">
      <c r="A7" s="165" t="s">
        <v>110</v>
      </c>
      <c r="B7" s="165"/>
      <c r="C7" s="165"/>
      <c r="D7" s="165"/>
      <c r="E7" s="165"/>
      <c r="F7" s="165"/>
    </row>
    <row r="8" spans="1:6" ht="15">
      <c r="A8" s="21"/>
      <c r="B8" s="21"/>
      <c r="C8" s="21"/>
      <c r="D8" s="21"/>
      <c r="E8" s="21"/>
      <c r="F8" s="21"/>
    </row>
    <row r="9" spans="1:6" ht="15">
      <c r="A9" s="38" t="s">
        <v>62</v>
      </c>
      <c r="B9" s="21"/>
      <c r="C9" s="21"/>
      <c r="D9" s="21"/>
      <c r="E9" s="21"/>
      <c r="F9" s="21"/>
    </row>
    <row r="10" ht="12.75">
      <c r="A10" s="39" t="s">
        <v>54</v>
      </c>
    </row>
    <row r="11" spans="1:6" ht="12.75">
      <c r="A11" s="34"/>
      <c r="F11" s="40" t="s">
        <v>0</v>
      </c>
    </row>
    <row r="12" ht="13.5" thickBot="1"/>
    <row r="13" spans="1:6" ht="26.25" customHeight="1" thickBot="1">
      <c r="A13" s="166" t="s">
        <v>58</v>
      </c>
      <c r="B13" s="166" t="s">
        <v>63</v>
      </c>
      <c r="C13" s="166" t="s">
        <v>59</v>
      </c>
      <c r="D13" s="166" t="s">
        <v>1</v>
      </c>
      <c r="E13" s="168" t="s">
        <v>2</v>
      </c>
      <c r="F13" s="169"/>
    </row>
    <row r="14" spans="1:6" ht="39" customHeight="1" thickBot="1">
      <c r="A14" s="167"/>
      <c r="B14" s="167"/>
      <c r="C14" s="167"/>
      <c r="D14" s="167"/>
      <c r="E14" s="41" t="s">
        <v>3</v>
      </c>
      <c r="F14" s="41" t="s">
        <v>4</v>
      </c>
    </row>
    <row r="15" spans="1:6" ht="15.75" thickBo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</row>
    <row r="16" spans="1:6" ht="16.5" customHeight="1">
      <c r="A16" s="158" t="s">
        <v>64</v>
      </c>
      <c r="B16" s="159"/>
      <c r="C16" s="160"/>
      <c r="D16" s="160"/>
      <c r="E16" s="160"/>
      <c r="F16" s="161"/>
    </row>
    <row r="17" spans="1:6" ht="15">
      <c r="A17" s="42">
        <v>200000</v>
      </c>
      <c r="B17" s="5" t="s">
        <v>65</v>
      </c>
      <c r="C17" s="113">
        <f>C18</f>
        <v>357642</v>
      </c>
      <c r="D17" s="75">
        <f>D18</f>
        <v>3456950</v>
      </c>
      <c r="E17" s="75">
        <f>E18</f>
        <v>-3099308</v>
      </c>
      <c r="F17" s="75">
        <f>F18</f>
        <v>-3099308</v>
      </c>
    </row>
    <row r="18" spans="1:6" ht="30.75">
      <c r="A18" s="43">
        <v>208000</v>
      </c>
      <c r="B18" s="44" t="s">
        <v>66</v>
      </c>
      <c r="C18" s="113">
        <f>C19+C20</f>
        <v>357642</v>
      </c>
      <c r="D18" s="76">
        <f>D20+D19</f>
        <v>3456950</v>
      </c>
      <c r="E18" s="76">
        <f>E20+E19</f>
        <v>-3099308</v>
      </c>
      <c r="F18" s="76">
        <f>F20+F19</f>
        <v>-3099308</v>
      </c>
    </row>
    <row r="19" spans="1:6" ht="15">
      <c r="A19" s="43">
        <v>208100</v>
      </c>
      <c r="B19" s="44" t="s">
        <v>67</v>
      </c>
      <c r="C19" s="113">
        <f>D19+E19</f>
        <v>357642</v>
      </c>
      <c r="D19" s="76">
        <v>357642</v>
      </c>
      <c r="E19" s="76"/>
      <c r="F19" s="76"/>
    </row>
    <row r="20" spans="1:6" ht="35.25" customHeight="1">
      <c r="A20" s="43">
        <v>208400</v>
      </c>
      <c r="B20" s="44" t="s">
        <v>68</v>
      </c>
      <c r="C20" s="113"/>
      <c r="D20" s="76">
        <v>3099308</v>
      </c>
      <c r="E20" s="76">
        <f>F20</f>
        <v>-3099308</v>
      </c>
      <c r="F20" s="76">
        <f>-3099308</f>
        <v>-3099308</v>
      </c>
    </row>
    <row r="21" spans="1:6" ht="16.5" customHeight="1">
      <c r="A21" s="45" t="s">
        <v>55</v>
      </c>
      <c r="B21" s="46" t="s">
        <v>69</v>
      </c>
      <c r="C21" s="114">
        <f>C17</f>
        <v>357642</v>
      </c>
      <c r="D21" s="77">
        <f>D17</f>
        <v>3456950</v>
      </c>
      <c r="E21" s="77">
        <f>E17</f>
        <v>-3099308</v>
      </c>
      <c r="F21" s="77">
        <f>F17</f>
        <v>-3099308</v>
      </c>
    </row>
    <row r="22" spans="1:6" ht="13.5">
      <c r="A22" s="162" t="s">
        <v>70</v>
      </c>
      <c r="B22" s="163"/>
      <c r="C22" s="163"/>
      <c r="D22" s="163"/>
      <c r="E22" s="163"/>
      <c r="F22" s="164"/>
    </row>
    <row r="23" spans="1:6" ht="15">
      <c r="A23" s="43">
        <v>600000</v>
      </c>
      <c r="B23" s="44" t="s">
        <v>71</v>
      </c>
      <c r="C23" s="113">
        <f>C24</f>
        <v>357642</v>
      </c>
      <c r="D23" s="75">
        <f>D24</f>
        <v>3456950</v>
      </c>
      <c r="E23" s="75">
        <f>E24</f>
        <v>-3099308</v>
      </c>
      <c r="F23" s="75">
        <f>F24</f>
        <v>-3099308</v>
      </c>
    </row>
    <row r="24" spans="1:6" ht="15">
      <c r="A24" s="43">
        <v>602000</v>
      </c>
      <c r="B24" s="44" t="s">
        <v>72</v>
      </c>
      <c r="C24" s="113">
        <f>C25+C26</f>
        <v>357642</v>
      </c>
      <c r="D24" s="76">
        <f>D26+D25</f>
        <v>3456950</v>
      </c>
      <c r="E24" s="76">
        <f>E26+E25</f>
        <v>-3099308</v>
      </c>
      <c r="F24" s="76">
        <f>F26+F25</f>
        <v>-3099308</v>
      </c>
    </row>
    <row r="25" spans="1:6" ht="15">
      <c r="A25" s="43">
        <v>602100</v>
      </c>
      <c r="B25" s="44" t="s">
        <v>67</v>
      </c>
      <c r="C25" s="113">
        <f>D25+E25</f>
        <v>357642</v>
      </c>
      <c r="D25" s="76">
        <v>357642</v>
      </c>
      <c r="E25" s="76"/>
      <c r="F25" s="76"/>
    </row>
    <row r="26" spans="1:6" ht="30" customHeight="1">
      <c r="A26" s="43">
        <v>602400</v>
      </c>
      <c r="B26" s="44" t="s">
        <v>68</v>
      </c>
      <c r="C26" s="113"/>
      <c r="D26" s="76">
        <v>3099308</v>
      </c>
      <c r="E26" s="76">
        <f>F26</f>
        <v>-3099308</v>
      </c>
      <c r="F26" s="76">
        <f>-3099308</f>
        <v>-3099308</v>
      </c>
    </row>
    <row r="27" spans="1:6" ht="15">
      <c r="A27" s="45" t="s">
        <v>55</v>
      </c>
      <c r="B27" s="46" t="s">
        <v>69</v>
      </c>
      <c r="C27" s="114">
        <f>C23</f>
        <v>357642</v>
      </c>
      <c r="D27" s="77">
        <f>D23</f>
        <v>3456950</v>
      </c>
      <c r="E27" s="77">
        <f>E23</f>
        <v>-3099308</v>
      </c>
      <c r="F27" s="77">
        <f>F23</f>
        <v>-3099308</v>
      </c>
    </row>
    <row r="31" spans="1:5" ht="18">
      <c r="A31" s="31"/>
      <c r="B31" s="31" t="s">
        <v>102</v>
      </c>
      <c r="C31" s="31"/>
      <c r="D31" s="31"/>
      <c r="E31" s="31" t="s">
        <v>103</v>
      </c>
    </row>
  </sheetData>
  <sheetProtection/>
  <mergeCells count="8">
    <mergeCell ref="A16:F16"/>
    <mergeCell ref="A22:F22"/>
    <mergeCell ref="A7:F7"/>
    <mergeCell ref="A13:A14"/>
    <mergeCell ref="B13:B14"/>
    <mergeCell ref="C13:C14"/>
    <mergeCell ref="D13:D14"/>
    <mergeCell ref="E13:F13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showZeros="0" showOutlineSymbols="0" zoomScale="50" zoomScaleNormal="50" zoomScalePageLayoutView="0" workbookViewId="0" topLeftCell="P1">
      <selection activeCell="Z4" sqref="Z4"/>
    </sheetView>
  </sheetViews>
  <sheetFormatPr defaultColWidth="9.125" defaultRowHeight="12.75"/>
  <cols>
    <col min="1" max="1" width="26.50390625" style="1" customWidth="1"/>
    <col min="2" max="2" width="24.50390625" style="1" customWidth="1"/>
    <col min="3" max="3" width="28.875" style="1" customWidth="1"/>
    <col min="4" max="4" width="46.125" style="1" customWidth="1"/>
    <col min="5" max="5" width="21.125" style="1" hidden="1" customWidth="1"/>
    <col min="6" max="6" width="26.5039062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625" style="1" hidden="1" customWidth="1"/>
    <col min="11" max="11" width="20.50390625" style="1" hidden="1" customWidth="1"/>
    <col min="12" max="12" width="26.37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50390625" style="1" bestFit="1" customWidth="1"/>
    <col min="17" max="17" width="28.875" style="1" customWidth="1"/>
    <col min="18" max="18" width="25.625" style="1" customWidth="1"/>
    <col min="19" max="19" width="23.125" style="1" customWidth="1"/>
    <col min="20" max="20" width="22.37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1.50390625" style="1" customWidth="1"/>
    <col min="26" max="26" width="24.125" style="1" customWidth="1"/>
    <col min="27" max="27" width="25.50390625" style="1" customWidth="1"/>
    <col min="28" max="16384" width="9.125" style="1" customWidth="1"/>
  </cols>
  <sheetData>
    <row r="1" spans="26:27" ht="28.5">
      <c r="Z1" s="81" t="s">
        <v>61</v>
      </c>
      <c r="AA1" s="97"/>
    </row>
    <row r="2" spans="26:27" ht="28.5">
      <c r="Z2" s="157" t="s">
        <v>105</v>
      </c>
      <c r="AA2" s="97"/>
    </row>
    <row r="3" spans="26:27" ht="28.5">
      <c r="Z3" s="157" t="s">
        <v>101</v>
      </c>
      <c r="AA3" s="97"/>
    </row>
    <row r="4" spans="26:27" ht="26.25" customHeight="1">
      <c r="Z4" s="81" t="s">
        <v>271</v>
      </c>
      <c r="AA4" s="97"/>
    </row>
    <row r="5" ht="39.75" customHeight="1"/>
    <row r="6" ht="50.25" customHeight="1"/>
    <row r="7" spans="2:25" ht="48" customHeight="1">
      <c r="B7" s="22"/>
      <c r="C7" s="22"/>
      <c r="D7" s="185" t="s">
        <v>106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16" ht="22.5">
      <c r="A8" s="98">
        <v>21528000000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7" ht="16.5" customHeight="1">
      <c r="A9" s="99" t="s">
        <v>54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Z9" s="3"/>
      <c r="AA9" s="3"/>
    </row>
    <row r="10" spans="1:27" ht="26.25" customHeight="1">
      <c r="A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3"/>
      <c r="Y10" s="3"/>
      <c r="Z10" s="3"/>
      <c r="AA10" s="23" t="s">
        <v>0</v>
      </c>
    </row>
    <row r="11" spans="1:27" ht="54" customHeight="1">
      <c r="A11" s="176" t="s">
        <v>12</v>
      </c>
      <c r="B11" s="176" t="s">
        <v>13</v>
      </c>
      <c r="C11" s="176" t="s">
        <v>5</v>
      </c>
      <c r="D11" s="176" t="s">
        <v>14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3" t="s">
        <v>6</v>
      </c>
      <c r="O11" s="10"/>
      <c r="P11" s="170" t="s">
        <v>1</v>
      </c>
      <c r="Q11" s="175"/>
      <c r="R11" s="175"/>
      <c r="S11" s="175"/>
      <c r="T11" s="175"/>
      <c r="U11" s="179" t="s">
        <v>2</v>
      </c>
      <c r="V11" s="180"/>
      <c r="W11" s="180"/>
      <c r="X11" s="180"/>
      <c r="Y11" s="180"/>
      <c r="Z11" s="181"/>
      <c r="AA11" s="170" t="s">
        <v>6</v>
      </c>
    </row>
    <row r="12" spans="1:27" ht="12.75" customHeight="1">
      <c r="A12" s="177"/>
      <c r="B12" s="177"/>
      <c r="C12" s="177"/>
      <c r="D12" s="177"/>
      <c r="E12" s="172"/>
      <c r="F12" s="172"/>
      <c r="G12" s="172"/>
      <c r="H12" s="172"/>
      <c r="I12" s="172"/>
      <c r="J12" s="172"/>
      <c r="K12" s="172"/>
      <c r="L12" s="172"/>
      <c r="M12" s="172"/>
      <c r="N12" s="174"/>
      <c r="O12" s="16"/>
      <c r="P12" s="175"/>
      <c r="Q12" s="175"/>
      <c r="R12" s="175"/>
      <c r="S12" s="175"/>
      <c r="T12" s="175"/>
      <c r="U12" s="182"/>
      <c r="V12" s="183"/>
      <c r="W12" s="183"/>
      <c r="X12" s="183"/>
      <c r="Y12" s="183"/>
      <c r="Z12" s="184"/>
      <c r="AA12" s="171"/>
    </row>
    <row r="13" spans="1:27" ht="36" customHeight="1">
      <c r="A13" s="177"/>
      <c r="B13" s="177"/>
      <c r="C13" s="177"/>
      <c r="D13" s="177"/>
      <c r="E13" s="170" t="s">
        <v>8</v>
      </c>
      <c r="F13" s="171"/>
      <c r="G13" s="170" t="s">
        <v>9</v>
      </c>
      <c r="H13" s="170" t="s">
        <v>3</v>
      </c>
      <c r="I13" s="170" t="s">
        <v>4</v>
      </c>
      <c r="J13" s="170" t="s">
        <v>7</v>
      </c>
      <c r="K13" s="170" t="s">
        <v>8</v>
      </c>
      <c r="L13" s="171"/>
      <c r="M13" s="170" t="s">
        <v>9</v>
      </c>
      <c r="N13" s="174"/>
      <c r="O13" s="170" t="s">
        <v>3</v>
      </c>
      <c r="P13" s="170" t="s">
        <v>3</v>
      </c>
      <c r="Q13" s="170" t="s">
        <v>7</v>
      </c>
      <c r="R13" s="170" t="s">
        <v>8</v>
      </c>
      <c r="S13" s="171"/>
      <c r="T13" s="170" t="s">
        <v>9</v>
      </c>
      <c r="U13" s="170" t="s">
        <v>3</v>
      </c>
      <c r="V13" s="170" t="s">
        <v>4</v>
      </c>
      <c r="W13" s="170" t="s">
        <v>7</v>
      </c>
      <c r="X13" s="170" t="s">
        <v>8</v>
      </c>
      <c r="Y13" s="171"/>
      <c r="Z13" s="170" t="s">
        <v>9</v>
      </c>
      <c r="AA13" s="171"/>
    </row>
    <row r="14" spans="1:27" ht="220.5" customHeight="1">
      <c r="A14" s="178"/>
      <c r="B14" s="178"/>
      <c r="C14" s="178"/>
      <c r="D14" s="178"/>
      <c r="E14" s="30" t="s">
        <v>10</v>
      </c>
      <c r="F14" s="30" t="s">
        <v>11</v>
      </c>
      <c r="G14" s="171"/>
      <c r="H14" s="171"/>
      <c r="I14" s="171"/>
      <c r="J14" s="171"/>
      <c r="K14" s="30" t="s">
        <v>10</v>
      </c>
      <c r="L14" s="30" t="s">
        <v>11</v>
      </c>
      <c r="M14" s="171"/>
      <c r="N14" s="174"/>
      <c r="O14" s="170"/>
      <c r="P14" s="171"/>
      <c r="Q14" s="171"/>
      <c r="R14" s="30" t="s">
        <v>10</v>
      </c>
      <c r="S14" s="30" t="s">
        <v>11</v>
      </c>
      <c r="T14" s="171"/>
      <c r="U14" s="171"/>
      <c r="V14" s="171"/>
      <c r="W14" s="171"/>
      <c r="X14" s="30" t="s">
        <v>10</v>
      </c>
      <c r="Y14" s="30" t="s">
        <v>11</v>
      </c>
      <c r="Z14" s="171"/>
      <c r="AA14" s="171"/>
    </row>
    <row r="15" spans="1:27" s="5" customFormat="1" ht="22.5">
      <c r="A15" s="28">
        <v>1</v>
      </c>
      <c r="B15" s="28">
        <v>2</v>
      </c>
      <c r="C15" s="28">
        <v>3</v>
      </c>
      <c r="D15" s="28">
        <v>4</v>
      </c>
      <c r="E15" s="29">
        <v>10</v>
      </c>
      <c r="F15" s="29">
        <v>11</v>
      </c>
      <c r="G15" s="29"/>
      <c r="H15" s="29">
        <v>12</v>
      </c>
      <c r="I15" s="29">
        <v>13</v>
      </c>
      <c r="J15" s="29">
        <v>14</v>
      </c>
      <c r="K15" s="29">
        <v>15</v>
      </c>
      <c r="L15" s="29">
        <v>16</v>
      </c>
      <c r="M15" s="29"/>
      <c r="N15" s="29">
        <v>17</v>
      </c>
      <c r="O15" s="29"/>
      <c r="P15" s="29">
        <v>5</v>
      </c>
      <c r="Q15" s="29">
        <v>6</v>
      </c>
      <c r="R15" s="29">
        <v>7</v>
      </c>
      <c r="S15" s="29">
        <v>8</v>
      </c>
      <c r="T15" s="29">
        <v>9</v>
      </c>
      <c r="U15" s="29">
        <v>10</v>
      </c>
      <c r="V15" s="29">
        <v>11</v>
      </c>
      <c r="W15" s="29">
        <v>12</v>
      </c>
      <c r="X15" s="29">
        <v>13</v>
      </c>
      <c r="Y15" s="29">
        <v>14</v>
      </c>
      <c r="Z15" s="29">
        <v>15</v>
      </c>
      <c r="AA15" s="29">
        <v>16</v>
      </c>
    </row>
    <row r="16" spans="1:27" s="4" customFormat="1" ht="72" hidden="1">
      <c r="A16" s="7" t="s">
        <v>15</v>
      </c>
      <c r="B16" s="7"/>
      <c r="C16" s="7"/>
      <c r="D16" s="6" t="s">
        <v>16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4" customFormat="1" ht="101.25" customHeight="1">
      <c r="A17" s="11" t="s">
        <v>15</v>
      </c>
      <c r="B17" s="11"/>
      <c r="C17" s="11"/>
      <c r="D17" s="12" t="s">
        <v>16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5">
        <f>P18</f>
        <v>1568352</v>
      </c>
      <c r="Q17" s="85">
        <f aca="true" t="shared" si="0" ref="Q17:Z17">Q18</f>
        <v>1568352</v>
      </c>
      <c r="R17" s="85">
        <f t="shared" si="0"/>
        <v>-677418</v>
      </c>
      <c r="S17" s="85">
        <f t="shared" si="0"/>
        <v>-14482</v>
      </c>
      <c r="T17" s="85">
        <f t="shared" si="0"/>
        <v>0</v>
      </c>
      <c r="U17" s="85">
        <f t="shared" si="0"/>
        <v>-1899117</v>
      </c>
      <c r="V17" s="85">
        <f t="shared" si="0"/>
        <v>-1899117</v>
      </c>
      <c r="W17" s="85">
        <f t="shared" si="0"/>
        <v>0</v>
      </c>
      <c r="X17" s="85">
        <f t="shared" si="0"/>
        <v>0</v>
      </c>
      <c r="Y17" s="85">
        <f t="shared" si="0"/>
        <v>0</v>
      </c>
      <c r="Z17" s="85">
        <f t="shared" si="0"/>
        <v>-1899117</v>
      </c>
      <c r="AA17" s="85">
        <f>P17+U17</f>
        <v>-330765</v>
      </c>
    </row>
    <row r="18" spans="1:27" s="4" customFormat="1" ht="97.5" customHeight="1">
      <c r="A18" s="11" t="s">
        <v>17</v>
      </c>
      <c r="B18" s="11"/>
      <c r="C18" s="11"/>
      <c r="D18" s="12" t="s">
        <v>16</v>
      </c>
      <c r="E18" s="83" t="e">
        <f>#REF!+#REF!+#REF!+#REF!+#REF!+#REF!+#REF!+#REF!+#REF!+#REF!+#REF!+#REF!+#REF!+#REF!+#REF!+#REF!+#REF!+#REF!+#REF!+#REF!+#REF!+#REF!+#REF!</f>
        <v>#REF!</v>
      </c>
      <c r="F18" s="83" t="e">
        <f>#REF!+#REF!+#REF!+#REF!+#REF!+#REF!+#REF!+#REF!+#REF!+#REF!+#REF!+#REF!+#REF!+#REF!+#REF!+#REF!+#REF!+#REF!+#REF!+#REF!+#REF!+#REF!+#REF!</f>
        <v>#REF!</v>
      </c>
      <c r="G18" s="83" t="e">
        <f>#REF!+#REF!+#REF!+#REF!+#REF!+#REF!+#REF!+#REF!+#REF!+#REF!+#REF!+#REF!+#REF!+#REF!+#REF!+#REF!+#REF!+#REF!+#REF!+#REF!+#REF!+#REF!+#REF!</f>
        <v>#REF!</v>
      </c>
      <c r="H18" s="83" t="e">
        <f>#REF!+#REF!+#REF!+#REF!+#REF!+#REF!+#REF!+#REF!+#REF!+#REF!+#REF!+#REF!+#REF!+#REF!+#REF!+#REF!+#REF!+#REF!+#REF!+#REF!+#REF!+#REF!+#REF!</f>
        <v>#REF!</v>
      </c>
      <c r="I18" s="83" t="e">
        <f>#REF!+#REF!+#REF!+#REF!+#REF!+#REF!+#REF!+#REF!+#REF!+#REF!+#REF!+#REF!+#REF!+#REF!+#REF!+#REF!+#REF!+#REF!+#REF!+#REF!+#REF!+#REF!+#REF!</f>
        <v>#REF!</v>
      </c>
      <c r="J18" s="83" t="e">
        <f>#REF!+#REF!+#REF!+#REF!+#REF!+#REF!+#REF!+#REF!+#REF!+#REF!+#REF!+#REF!+#REF!+#REF!+#REF!+#REF!+#REF!+#REF!+#REF!+#REF!+#REF!+#REF!+#REF!</f>
        <v>#REF!</v>
      </c>
      <c r="K18" s="83" t="e">
        <f>#REF!+#REF!+#REF!+#REF!+#REF!+#REF!+#REF!+#REF!+#REF!+#REF!+#REF!+#REF!+#REF!+#REF!+#REF!+#REF!+#REF!+#REF!+#REF!+#REF!+#REF!+#REF!+#REF!</f>
        <v>#REF!</v>
      </c>
      <c r="L18" s="83" t="e">
        <f>#REF!+#REF!+#REF!+#REF!+#REF!+#REF!+#REF!+#REF!+#REF!+#REF!+#REF!+#REF!+#REF!+#REF!+#REF!+#REF!+#REF!+#REF!+#REF!+#REF!+#REF!+#REF!+#REF!</f>
        <v>#REF!</v>
      </c>
      <c r="M18" s="83" t="e">
        <f>#REF!+#REF!+#REF!+#REF!+#REF!+#REF!+#REF!+#REF!+#REF!+#REF!+#REF!+#REF!+#REF!+#REF!+#REF!+#REF!+#REF!+#REF!+#REF!+#REF!+#REF!+#REF!+#REF!</f>
        <v>#REF!</v>
      </c>
      <c r="N18" s="83" t="e">
        <f>#REF!+#REF!+#REF!+#REF!+#REF!+#REF!+#REF!+#REF!+#REF!+#REF!+#REF!+#REF!+#REF!+#REF!+#REF!+#REF!+#REF!+#REF!+#REF!+#REF!+#REF!+#REF!+#REF!</f>
        <v>#REF!</v>
      </c>
      <c r="O18" s="83" t="e">
        <f>#REF!+#REF!+#REF!+#REF!+#REF!+#REF!+#REF!+#REF!+#REF!+#REF!+#REF!+#REF!+#REF!+#REF!+#REF!+#REF!+#REF!+#REF!+#REF!+#REF!+#REF!+#REF!+#REF!</f>
        <v>#REF!</v>
      </c>
      <c r="P18" s="84">
        <f>Q18+T18</f>
        <v>1568352</v>
      </c>
      <c r="Q18" s="84">
        <f aca="true" t="shared" si="1" ref="Q18:Z18">SUM(Q19:Q36)</f>
        <v>1568352</v>
      </c>
      <c r="R18" s="84">
        <f t="shared" si="1"/>
        <v>-677418</v>
      </c>
      <c r="S18" s="84">
        <f t="shared" si="1"/>
        <v>-14482</v>
      </c>
      <c r="T18" s="84">
        <f t="shared" si="1"/>
        <v>0</v>
      </c>
      <c r="U18" s="84">
        <f t="shared" si="1"/>
        <v>-1899117</v>
      </c>
      <c r="V18" s="84">
        <f t="shared" si="1"/>
        <v>-1899117</v>
      </c>
      <c r="W18" s="84">
        <f t="shared" si="1"/>
        <v>0</v>
      </c>
      <c r="X18" s="84">
        <f t="shared" si="1"/>
        <v>0</v>
      </c>
      <c r="Y18" s="84">
        <f t="shared" si="1"/>
        <v>0</v>
      </c>
      <c r="Z18" s="84">
        <f t="shared" si="1"/>
        <v>-1899117</v>
      </c>
      <c r="AA18" s="85">
        <f aca="true" t="shared" si="2" ref="AA18:AA73">P18+U18</f>
        <v>-330765</v>
      </c>
    </row>
    <row r="19" spans="1:27" s="4" customFormat="1" ht="315" customHeight="1">
      <c r="A19" s="13" t="s">
        <v>18</v>
      </c>
      <c r="B19" s="13" t="s">
        <v>19</v>
      </c>
      <c r="C19" s="13" t="s">
        <v>20</v>
      </c>
      <c r="D19" s="153" t="s">
        <v>21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123">
        <f>Q19</f>
        <v>-691900</v>
      </c>
      <c r="Q19" s="123">
        <f>-691900</f>
        <v>-691900</v>
      </c>
      <c r="R19" s="123">
        <v>-677418</v>
      </c>
      <c r="S19" s="123">
        <v>-14482</v>
      </c>
      <c r="T19" s="123"/>
      <c r="U19" s="123"/>
      <c r="V19" s="123"/>
      <c r="W19" s="123"/>
      <c r="X19" s="123"/>
      <c r="Y19" s="123"/>
      <c r="Z19" s="123"/>
      <c r="AA19" s="85">
        <f t="shared" si="2"/>
        <v>-691900</v>
      </c>
    </row>
    <row r="20" spans="1:27" s="4" customFormat="1" ht="97.5" customHeight="1">
      <c r="A20" s="13" t="s">
        <v>22</v>
      </c>
      <c r="B20" s="13" t="s">
        <v>23</v>
      </c>
      <c r="C20" s="13" t="s">
        <v>24</v>
      </c>
      <c r="D20" s="14" t="s">
        <v>25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123">
        <f>Q20</f>
        <v>196116</v>
      </c>
      <c r="Q20" s="123">
        <f>196116</f>
        <v>196116</v>
      </c>
      <c r="R20" s="123"/>
      <c r="S20" s="123"/>
      <c r="T20" s="123"/>
      <c r="U20" s="18">
        <f>V20</f>
        <v>0</v>
      </c>
      <c r="V20" s="18">
        <f>Z20</f>
        <v>0</v>
      </c>
      <c r="W20" s="18"/>
      <c r="X20" s="18"/>
      <c r="Y20" s="18"/>
      <c r="Z20" s="18"/>
      <c r="AA20" s="85">
        <f t="shared" si="2"/>
        <v>196116</v>
      </c>
    </row>
    <row r="21" spans="1:27" s="4" customFormat="1" ht="169.5" customHeight="1">
      <c r="A21" s="13" t="s">
        <v>204</v>
      </c>
      <c r="B21" s="13" t="s">
        <v>205</v>
      </c>
      <c r="C21" s="13" t="s">
        <v>29</v>
      </c>
      <c r="D21" s="14" t="s">
        <v>206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123">
        <f>Q21</f>
        <v>400000</v>
      </c>
      <c r="Q21" s="123">
        <f>400000</f>
        <v>400000</v>
      </c>
      <c r="R21" s="84"/>
      <c r="S21" s="84"/>
      <c r="T21" s="84"/>
      <c r="U21" s="84"/>
      <c r="V21" s="84"/>
      <c r="W21" s="84"/>
      <c r="X21" s="84"/>
      <c r="Y21" s="84"/>
      <c r="Z21" s="84"/>
      <c r="AA21" s="85">
        <f t="shared" si="2"/>
        <v>400000</v>
      </c>
    </row>
    <row r="22" spans="1:27" s="4" customFormat="1" ht="112.5" customHeight="1">
      <c r="A22" s="13" t="s">
        <v>214</v>
      </c>
      <c r="B22" s="13" t="s">
        <v>215</v>
      </c>
      <c r="C22" s="13" t="s">
        <v>29</v>
      </c>
      <c r="D22" s="14" t="s">
        <v>216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23"/>
      <c r="Q22" s="123"/>
      <c r="R22" s="84"/>
      <c r="S22" s="84"/>
      <c r="T22" s="84"/>
      <c r="U22" s="18">
        <f>V22</f>
        <v>-1500000</v>
      </c>
      <c r="V22" s="123">
        <f>-1000000-500000</f>
        <v>-1500000</v>
      </c>
      <c r="W22" s="84"/>
      <c r="X22" s="84"/>
      <c r="Y22" s="84"/>
      <c r="Z22" s="18">
        <f>V22</f>
        <v>-1500000</v>
      </c>
      <c r="AA22" s="85">
        <f t="shared" si="2"/>
        <v>-1500000</v>
      </c>
    </row>
    <row r="23" spans="1:27" s="4" customFormat="1" ht="112.5" customHeight="1">
      <c r="A23" s="13" t="s">
        <v>217</v>
      </c>
      <c r="B23" s="13" t="s">
        <v>218</v>
      </c>
      <c r="C23" s="13" t="s">
        <v>219</v>
      </c>
      <c r="D23" s="14" t="s">
        <v>220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123">
        <f>Q23</f>
        <v>-41363</v>
      </c>
      <c r="Q23" s="123">
        <f>-41363</f>
        <v>-41363</v>
      </c>
      <c r="R23" s="84"/>
      <c r="S23" s="84"/>
      <c r="T23" s="84"/>
      <c r="U23" s="18"/>
      <c r="V23" s="123"/>
      <c r="W23" s="84"/>
      <c r="X23" s="84"/>
      <c r="Y23" s="84"/>
      <c r="Z23" s="18"/>
      <c r="AA23" s="85">
        <f t="shared" si="2"/>
        <v>-41363</v>
      </c>
    </row>
    <row r="24" spans="1:27" s="4" customFormat="1" ht="139.5" customHeight="1">
      <c r="A24" s="13" t="s">
        <v>143</v>
      </c>
      <c r="B24" s="13" t="s">
        <v>33</v>
      </c>
      <c r="C24" s="13" t="s">
        <v>30</v>
      </c>
      <c r="D24" s="14" t="s">
        <v>34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123"/>
      <c r="Q24" s="123"/>
      <c r="R24" s="84"/>
      <c r="S24" s="84"/>
      <c r="T24" s="84"/>
      <c r="U24" s="18">
        <f>V24</f>
        <v>179022</v>
      </c>
      <c r="V24" s="18">
        <f>179022</f>
        <v>179022</v>
      </c>
      <c r="W24" s="18"/>
      <c r="X24" s="18"/>
      <c r="Y24" s="18"/>
      <c r="Z24" s="18">
        <f>V24</f>
        <v>179022</v>
      </c>
      <c r="AA24" s="85">
        <f t="shared" si="2"/>
        <v>179022</v>
      </c>
    </row>
    <row r="25" spans="1:27" s="4" customFormat="1" ht="57">
      <c r="A25" s="13" t="s">
        <v>156</v>
      </c>
      <c r="B25" s="13" t="s">
        <v>157</v>
      </c>
      <c r="C25" s="13" t="s">
        <v>30</v>
      </c>
      <c r="D25" s="14" t="s">
        <v>158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123"/>
      <c r="Q25" s="123"/>
      <c r="R25" s="84"/>
      <c r="S25" s="84"/>
      <c r="T25" s="84"/>
      <c r="U25" s="18">
        <f>W25+Z25</f>
        <v>48977</v>
      </c>
      <c r="V25" s="18">
        <v>48977</v>
      </c>
      <c r="W25" s="18"/>
      <c r="X25" s="18"/>
      <c r="Y25" s="18"/>
      <c r="Z25" s="18">
        <f>V25</f>
        <v>48977</v>
      </c>
      <c r="AA25" s="85">
        <f t="shared" si="2"/>
        <v>48977</v>
      </c>
    </row>
    <row r="26" spans="1:27" s="4" customFormat="1" ht="96.75" customHeight="1">
      <c r="A26" s="13" t="s">
        <v>144</v>
      </c>
      <c r="B26" s="13" t="s">
        <v>32</v>
      </c>
      <c r="C26" s="13" t="s">
        <v>30</v>
      </c>
      <c r="D26" s="14" t="s">
        <v>37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123"/>
      <c r="Q26" s="123"/>
      <c r="R26" s="84"/>
      <c r="S26" s="84"/>
      <c r="T26" s="84"/>
      <c r="U26" s="18">
        <f>V26</f>
        <v>-450016</v>
      </c>
      <c r="V26" s="18">
        <f>49984-500000</f>
        <v>-450016</v>
      </c>
      <c r="W26" s="18"/>
      <c r="X26" s="18"/>
      <c r="Y26" s="18"/>
      <c r="Z26" s="18">
        <f>V26</f>
        <v>-450016</v>
      </c>
      <c r="AA26" s="85">
        <f t="shared" si="2"/>
        <v>-450016</v>
      </c>
    </row>
    <row r="27" spans="1:27" s="4" customFormat="1" ht="96.75" customHeight="1">
      <c r="A27" s="13" t="s">
        <v>177</v>
      </c>
      <c r="B27" s="13" t="s">
        <v>178</v>
      </c>
      <c r="C27" s="13" t="s">
        <v>31</v>
      </c>
      <c r="D27" s="156" t="s">
        <v>179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123"/>
      <c r="Q27" s="123"/>
      <c r="R27" s="84"/>
      <c r="S27" s="84"/>
      <c r="T27" s="84"/>
      <c r="U27" s="18">
        <f>W27+Z27</f>
        <v>-177100</v>
      </c>
      <c r="V27" s="18">
        <f>130900-308000</f>
        <v>-177100</v>
      </c>
      <c r="W27" s="18"/>
      <c r="X27" s="18"/>
      <c r="Y27" s="18"/>
      <c r="Z27" s="18">
        <f>V27</f>
        <v>-177100</v>
      </c>
      <c r="AA27" s="85">
        <f t="shared" si="2"/>
        <v>-177100</v>
      </c>
    </row>
    <row r="28" spans="1:27" s="4" customFormat="1" ht="86.25">
      <c r="A28" s="13" t="s">
        <v>129</v>
      </c>
      <c r="B28" s="13" t="s">
        <v>121</v>
      </c>
      <c r="C28" s="13" t="s">
        <v>31</v>
      </c>
      <c r="D28" s="14" t="s">
        <v>130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123">
        <f>Q28</f>
        <v>449199</v>
      </c>
      <c r="Q28" s="123">
        <f>734430+14705-299936</f>
        <v>449199</v>
      </c>
      <c r="R28" s="84"/>
      <c r="S28" s="84"/>
      <c r="T28" s="84"/>
      <c r="U28" s="84"/>
      <c r="V28" s="84"/>
      <c r="W28" s="84"/>
      <c r="X28" s="84"/>
      <c r="Y28" s="84"/>
      <c r="Z28" s="84"/>
      <c r="AA28" s="85">
        <f t="shared" si="2"/>
        <v>449199</v>
      </c>
    </row>
    <row r="29" spans="1:27" ht="86.25" hidden="1">
      <c r="A29" s="13" t="s">
        <v>42</v>
      </c>
      <c r="B29" s="13" t="s">
        <v>43</v>
      </c>
      <c r="C29" s="13" t="s">
        <v>29</v>
      </c>
      <c r="D29" s="14" t="s">
        <v>44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23">
        <f aca="true" t="shared" si="3" ref="P29:P36">Q29</f>
        <v>0</v>
      </c>
      <c r="Q29" s="18"/>
      <c r="R29" s="18"/>
      <c r="S29" s="18"/>
      <c r="T29" s="18"/>
      <c r="U29" s="18">
        <f aca="true" t="shared" si="4" ref="U29:U35">W29+Z29</f>
        <v>0</v>
      </c>
      <c r="V29" s="18"/>
      <c r="W29" s="18"/>
      <c r="X29" s="18"/>
      <c r="Y29" s="18"/>
      <c r="Z29" s="18">
        <f aca="true" t="shared" si="5" ref="Z29:Z35">V29</f>
        <v>0</v>
      </c>
      <c r="AA29" s="85">
        <f t="shared" si="2"/>
        <v>0</v>
      </c>
    </row>
    <row r="30" spans="1:27" ht="86.25" hidden="1">
      <c r="A30" s="13" t="s">
        <v>45</v>
      </c>
      <c r="B30" s="13" t="s">
        <v>33</v>
      </c>
      <c r="C30" s="13" t="s">
        <v>30</v>
      </c>
      <c r="D30" s="14" t="s">
        <v>34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23">
        <f t="shared" si="3"/>
        <v>0</v>
      </c>
      <c r="Q30" s="18"/>
      <c r="R30" s="18"/>
      <c r="S30" s="18"/>
      <c r="T30" s="18"/>
      <c r="U30" s="18">
        <f t="shared" si="4"/>
        <v>0</v>
      </c>
      <c r="V30" s="18"/>
      <c r="W30" s="18"/>
      <c r="X30" s="18"/>
      <c r="Y30" s="18"/>
      <c r="Z30" s="18">
        <f t="shared" si="5"/>
        <v>0</v>
      </c>
      <c r="AA30" s="85">
        <f t="shared" si="2"/>
        <v>0</v>
      </c>
    </row>
    <row r="31" spans="1:27" ht="86.25" hidden="1">
      <c r="A31" s="13" t="s">
        <v>46</v>
      </c>
      <c r="B31" s="13" t="s">
        <v>32</v>
      </c>
      <c r="C31" s="13" t="s">
        <v>30</v>
      </c>
      <c r="D31" s="14" t="s">
        <v>47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23">
        <f t="shared" si="3"/>
        <v>0</v>
      </c>
      <c r="Q31" s="18"/>
      <c r="R31" s="18"/>
      <c r="S31" s="18"/>
      <c r="T31" s="18"/>
      <c r="U31" s="18">
        <f t="shared" si="4"/>
        <v>0</v>
      </c>
      <c r="V31" s="18"/>
      <c r="W31" s="18"/>
      <c r="X31" s="18"/>
      <c r="Y31" s="18"/>
      <c r="Z31" s="18">
        <f t="shared" si="5"/>
        <v>0</v>
      </c>
      <c r="AA31" s="85">
        <f t="shared" si="2"/>
        <v>0</v>
      </c>
    </row>
    <row r="32" spans="1:27" ht="86.25" hidden="1">
      <c r="A32" s="13" t="s">
        <v>46</v>
      </c>
      <c r="B32" s="13" t="s">
        <v>32</v>
      </c>
      <c r="C32" s="13" t="s">
        <v>30</v>
      </c>
      <c r="D32" s="14" t="s">
        <v>37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23">
        <f t="shared" si="3"/>
        <v>0</v>
      </c>
      <c r="Q32" s="18"/>
      <c r="R32" s="18"/>
      <c r="S32" s="18"/>
      <c r="T32" s="18"/>
      <c r="U32" s="18">
        <f t="shared" si="4"/>
        <v>0</v>
      </c>
      <c r="V32" s="18"/>
      <c r="W32" s="18"/>
      <c r="X32" s="18"/>
      <c r="Y32" s="18"/>
      <c r="Z32" s="18">
        <f t="shared" si="5"/>
        <v>0</v>
      </c>
      <c r="AA32" s="85">
        <f t="shared" si="2"/>
        <v>0</v>
      </c>
    </row>
    <row r="33" spans="1:27" ht="84" hidden="1">
      <c r="A33" s="11" t="s">
        <v>57</v>
      </c>
      <c r="B33" s="11"/>
      <c r="C33" s="11"/>
      <c r="D33" s="25" t="s">
        <v>49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23">
        <f t="shared" si="3"/>
        <v>0</v>
      </c>
      <c r="Q33" s="86">
        <f aca="true" t="shared" si="6" ref="Q33:Z33">Q34</f>
        <v>0</v>
      </c>
      <c r="R33" s="86">
        <f t="shared" si="6"/>
        <v>0</v>
      </c>
      <c r="S33" s="86">
        <f t="shared" si="6"/>
        <v>0</v>
      </c>
      <c r="T33" s="86">
        <f t="shared" si="6"/>
        <v>0</v>
      </c>
      <c r="U33" s="86">
        <f t="shared" si="6"/>
        <v>0</v>
      </c>
      <c r="V33" s="86">
        <f t="shared" si="6"/>
        <v>0</v>
      </c>
      <c r="W33" s="86">
        <f t="shared" si="6"/>
        <v>0</v>
      </c>
      <c r="X33" s="86">
        <f t="shared" si="6"/>
        <v>0</v>
      </c>
      <c r="Y33" s="86">
        <f t="shared" si="6"/>
        <v>0</v>
      </c>
      <c r="Z33" s="86">
        <f t="shared" si="6"/>
        <v>0</v>
      </c>
      <c r="AA33" s="85">
        <f t="shared" si="2"/>
        <v>0</v>
      </c>
    </row>
    <row r="34" spans="1:27" ht="84" hidden="1">
      <c r="A34" s="11" t="s">
        <v>48</v>
      </c>
      <c r="B34" s="11"/>
      <c r="C34" s="11"/>
      <c r="D34" s="25" t="s">
        <v>49</v>
      </c>
      <c r="E34" s="86">
        <f aca="true" t="shared" si="7" ref="E34:S34">SUM(E35)</f>
        <v>0</v>
      </c>
      <c r="F34" s="86">
        <f t="shared" si="7"/>
        <v>0</v>
      </c>
      <c r="G34" s="86">
        <f t="shared" si="7"/>
        <v>0</v>
      </c>
      <c r="H34" s="86">
        <f t="shared" si="7"/>
        <v>0</v>
      </c>
      <c r="I34" s="86">
        <f t="shared" si="7"/>
        <v>0</v>
      </c>
      <c r="J34" s="86">
        <f t="shared" si="7"/>
        <v>0</v>
      </c>
      <c r="K34" s="86">
        <f t="shared" si="7"/>
        <v>0</v>
      </c>
      <c r="L34" s="86">
        <f t="shared" si="7"/>
        <v>0</v>
      </c>
      <c r="M34" s="86">
        <f t="shared" si="7"/>
        <v>0</v>
      </c>
      <c r="N34" s="86">
        <f t="shared" si="7"/>
        <v>0</v>
      </c>
      <c r="O34" s="86">
        <f t="shared" si="7"/>
        <v>0</v>
      </c>
      <c r="P34" s="123">
        <f t="shared" si="3"/>
        <v>0</v>
      </c>
      <c r="Q34" s="86">
        <f t="shared" si="7"/>
        <v>0</v>
      </c>
      <c r="R34" s="86">
        <f t="shared" si="7"/>
        <v>0</v>
      </c>
      <c r="S34" s="86">
        <f t="shared" si="7"/>
        <v>0</v>
      </c>
      <c r="T34" s="86"/>
      <c r="U34" s="86">
        <f t="shared" si="4"/>
        <v>0</v>
      </c>
      <c r="V34" s="86"/>
      <c r="W34" s="86"/>
      <c r="X34" s="86"/>
      <c r="Y34" s="86"/>
      <c r="Z34" s="88">
        <f t="shared" si="5"/>
        <v>0</v>
      </c>
      <c r="AA34" s="85">
        <f t="shared" si="2"/>
        <v>0</v>
      </c>
    </row>
    <row r="35" spans="1:27" ht="201" hidden="1">
      <c r="A35" s="13" t="s">
        <v>50</v>
      </c>
      <c r="B35" s="13" t="s">
        <v>38</v>
      </c>
      <c r="C35" s="13" t="s">
        <v>20</v>
      </c>
      <c r="D35" s="14" t="s">
        <v>88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23">
        <f t="shared" si="3"/>
        <v>0</v>
      </c>
      <c r="Q35" s="18"/>
      <c r="R35" s="18"/>
      <c r="S35" s="18"/>
      <c r="T35" s="18"/>
      <c r="U35" s="86">
        <f t="shared" si="4"/>
        <v>0</v>
      </c>
      <c r="V35" s="18"/>
      <c r="W35" s="18"/>
      <c r="X35" s="18"/>
      <c r="Y35" s="18"/>
      <c r="Z35" s="88">
        <f t="shared" si="5"/>
        <v>0</v>
      </c>
      <c r="AA35" s="85">
        <f t="shared" si="2"/>
        <v>0</v>
      </c>
    </row>
    <row r="36" spans="1:27" ht="105.75" customHeight="1">
      <c r="A36" s="13" t="s">
        <v>180</v>
      </c>
      <c r="B36" s="13" t="s">
        <v>181</v>
      </c>
      <c r="C36" s="13" t="s">
        <v>182</v>
      </c>
      <c r="D36" s="14" t="s">
        <v>183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23">
        <f t="shared" si="3"/>
        <v>1256300</v>
      </c>
      <c r="Q36" s="18">
        <f>1256300</f>
        <v>1256300</v>
      </c>
      <c r="R36" s="18"/>
      <c r="S36" s="18"/>
      <c r="T36" s="18"/>
      <c r="U36" s="86"/>
      <c r="V36" s="18"/>
      <c r="W36" s="18"/>
      <c r="X36" s="18"/>
      <c r="Y36" s="18"/>
      <c r="Z36" s="88"/>
      <c r="AA36" s="85">
        <f t="shared" si="2"/>
        <v>1256300</v>
      </c>
    </row>
    <row r="37" spans="1:27" ht="93.75" customHeight="1">
      <c r="A37" s="11" t="s">
        <v>122</v>
      </c>
      <c r="B37" s="11"/>
      <c r="C37" s="11"/>
      <c r="D37" s="12" t="s">
        <v>123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86">
        <f>P38</f>
        <v>673911</v>
      </c>
      <c r="Q37" s="86">
        <f aca="true" t="shared" si="8" ref="Q37:Z37">Q38</f>
        <v>677367</v>
      </c>
      <c r="R37" s="86">
        <f t="shared" si="8"/>
        <v>287542</v>
      </c>
      <c r="S37" s="86">
        <f t="shared" si="8"/>
        <v>859609</v>
      </c>
      <c r="T37" s="86">
        <f t="shared" si="8"/>
        <v>0</v>
      </c>
      <c r="U37" s="86">
        <f t="shared" si="8"/>
        <v>-704105</v>
      </c>
      <c r="V37" s="86">
        <f t="shared" si="8"/>
        <v>-704105</v>
      </c>
      <c r="W37" s="86">
        <f t="shared" si="8"/>
        <v>0</v>
      </c>
      <c r="X37" s="86">
        <f t="shared" si="8"/>
        <v>0</v>
      </c>
      <c r="Y37" s="86">
        <f t="shared" si="8"/>
        <v>0</v>
      </c>
      <c r="Z37" s="86">
        <f t="shared" si="8"/>
        <v>-704105</v>
      </c>
      <c r="AA37" s="85">
        <f t="shared" si="2"/>
        <v>-30194</v>
      </c>
    </row>
    <row r="38" spans="1:27" ht="98.25" customHeight="1">
      <c r="A38" s="11" t="s">
        <v>124</v>
      </c>
      <c r="B38" s="11"/>
      <c r="C38" s="11"/>
      <c r="D38" s="12" t="s">
        <v>123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86">
        <f>SUM(P40:P47)</f>
        <v>673911</v>
      </c>
      <c r="Q38" s="86">
        <f>SUM(Q39:Q47)</f>
        <v>677367</v>
      </c>
      <c r="R38" s="86">
        <f aca="true" t="shared" si="9" ref="R38:Z38">SUM(R39:R47)</f>
        <v>287542</v>
      </c>
      <c r="S38" s="86">
        <f t="shared" si="9"/>
        <v>859609</v>
      </c>
      <c r="T38" s="86">
        <f t="shared" si="9"/>
        <v>0</v>
      </c>
      <c r="U38" s="86">
        <f t="shared" si="9"/>
        <v>-704105</v>
      </c>
      <c r="V38" s="86">
        <f t="shared" si="9"/>
        <v>-704105</v>
      </c>
      <c r="W38" s="86">
        <f t="shared" si="9"/>
        <v>0</v>
      </c>
      <c r="X38" s="86">
        <f t="shared" si="9"/>
        <v>0</v>
      </c>
      <c r="Y38" s="86">
        <f t="shared" si="9"/>
        <v>0</v>
      </c>
      <c r="Z38" s="86">
        <f t="shared" si="9"/>
        <v>-704105</v>
      </c>
      <c r="AA38" s="85">
        <f t="shared" si="2"/>
        <v>-30194</v>
      </c>
    </row>
    <row r="39" spans="1:27" ht="173.25" customHeight="1">
      <c r="A39" s="13" t="s">
        <v>221</v>
      </c>
      <c r="B39" s="13" t="s">
        <v>38</v>
      </c>
      <c r="C39" s="13" t="s">
        <v>20</v>
      </c>
      <c r="D39" s="14" t="s">
        <v>88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aca="true" t="shared" si="10" ref="P39:P46">Q39</f>
        <v>3456</v>
      </c>
      <c r="Q39" s="18">
        <f>3456</f>
        <v>3456</v>
      </c>
      <c r="R39" s="18"/>
      <c r="S39" s="18">
        <f>3456</f>
        <v>3456</v>
      </c>
      <c r="T39" s="18"/>
      <c r="U39" s="18"/>
      <c r="V39" s="18"/>
      <c r="W39" s="18"/>
      <c r="X39" s="18"/>
      <c r="Y39" s="18"/>
      <c r="Z39" s="18"/>
      <c r="AA39" s="85">
        <f t="shared" si="2"/>
        <v>3456</v>
      </c>
    </row>
    <row r="40" spans="1:27" ht="75" customHeight="1">
      <c r="A40" s="13" t="s">
        <v>125</v>
      </c>
      <c r="B40" s="13" t="s">
        <v>126</v>
      </c>
      <c r="C40" s="13" t="s">
        <v>127</v>
      </c>
      <c r="D40" s="14" t="s">
        <v>128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10"/>
        <v>752000</v>
      </c>
      <c r="Q40" s="18">
        <f>389825+362175</f>
        <v>752000</v>
      </c>
      <c r="R40" s="18"/>
      <c r="S40" s="18">
        <f>389825+362175</f>
        <v>752000</v>
      </c>
      <c r="T40" s="18"/>
      <c r="U40" s="18">
        <f>V40</f>
        <v>0</v>
      </c>
      <c r="V40" s="18">
        <f>Z40</f>
        <v>0</v>
      </c>
      <c r="W40" s="18"/>
      <c r="X40" s="18"/>
      <c r="Y40" s="18"/>
      <c r="Z40" s="18"/>
      <c r="AA40" s="85">
        <f t="shared" si="2"/>
        <v>752000</v>
      </c>
    </row>
    <row r="41" spans="1:27" ht="141" customHeight="1">
      <c r="A41" s="24" t="s">
        <v>89</v>
      </c>
      <c r="B41" s="24" t="s">
        <v>90</v>
      </c>
      <c r="C41" s="13" t="s">
        <v>39</v>
      </c>
      <c r="D41" s="14" t="s">
        <v>222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10"/>
        <v>-392940</v>
      </c>
      <c r="Q41" s="18">
        <f>-308070-84870</f>
        <v>-392940</v>
      </c>
      <c r="R41" s="18"/>
      <c r="S41" s="18">
        <f>76844</f>
        <v>76844</v>
      </c>
      <c r="T41" s="18"/>
      <c r="U41" s="18"/>
      <c r="V41" s="18"/>
      <c r="W41" s="18"/>
      <c r="X41" s="18"/>
      <c r="Y41" s="18"/>
      <c r="Z41" s="18"/>
      <c r="AA41" s="85">
        <f t="shared" si="2"/>
        <v>-392940</v>
      </c>
    </row>
    <row r="42" spans="1:27" ht="169.5" customHeight="1">
      <c r="A42" s="13" t="s">
        <v>223</v>
      </c>
      <c r="B42" s="13" t="s">
        <v>224</v>
      </c>
      <c r="C42" s="13" t="s">
        <v>225</v>
      </c>
      <c r="D42" s="14" t="s">
        <v>226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10"/>
        <v>7404</v>
      </c>
      <c r="Q42" s="18">
        <f>7404</f>
        <v>7404</v>
      </c>
      <c r="R42" s="18"/>
      <c r="S42" s="18">
        <f>7404</f>
        <v>7404</v>
      </c>
      <c r="T42" s="18"/>
      <c r="U42" s="18"/>
      <c r="V42" s="18"/>
      <c r="W42" s="18"/>
      <c r="X42" s="18"/>
      <c r="Y42" s="18"/>
      <c r="Z42" s="18"/>
      <c r="AA42" s="85">
        <f t="shared" si="2"/>
        <v>7404</v>
      </c>
    </row>
    <row r="43" spans="1:27" ht="112.5" customHeight="1">
      <c r="A43" s="13" t="s">
        <v>227</v>
      </c>
      <c r="B43" s="13" t="s">
        <v>228</v>
      </c>
      <c r="C43" s="13" t="s">
        <v>209</v>
      </c>
      <c r="D43" s="14" t="s">
        <v>229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10"/>
        <v>7565</v>
      </c>
      <c r="Q43" s="18">
        <f>7565</f>
        <v>7565</v>
      </c>
      <c r="R43" s="18"/>
      <c r="S43" s="18">
        <f>7565</f>
        <v>7565</v>
      </c>
      <c r="T43" s="18"/>
      <c r="U43" s="18"/>
      <c r="V43" s="18"/>
      <c r="W43" s="18"/>
      <c r="X43" s="18"/>
      <c r="Y43" s="18"/>
      <c r="Z43" s="18"/>
      <c r="AA43" s="85">
        <f t="shared" si="2"/>
        <v>7565</v>
      </c>
    </row>
    <row r="44" spans="1:27" ht="135" customHeight="1">
      <c r="A44" s="13" t="s">
        <v>230</v>
      </c>
      <c r="B44" s="13" t="s">
        <v>231</v>
      </c>
      <c r="C44" s="13" t="s">
        <v>209</v>
      </c>
      <c r="D44" s="14" t="s">
        <v>232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10"/>
        <v>3702</v>
      </c>
      <c r="Q44" s="18">
        <f>3702</f>
        <v>3702</v>
      </c>
      <c r="R44" s="18"/>
      <c r="S44" s="18">
        <f>3702</f>
        <v>3702</v>
      </c>
      <c r="T44" s="18"/>
      <c r="U44" s="18"/>
      <c r="V44" s="18"/>
      <c r="W44" s="18"/>
      <c r="X44" s="18"/>
      <c r="Y44" s="18"/>
      <c r="Z44" s="18"/>
      <c r="AA44" s="85">
        <f t="shared" si="2"/>
        <v>3702</v>
      </c>
    </row>
    <row r="45" spans="1:27" ht="287.25" customHeight="1">
      <c r="A45" s="24" t="s">
        <v>207</v>
      </c>
      <c r="B45" s="24" t="s">
        <v>208</v>
      </c>
      <c r="C45" s="24" t="s">
        <v>209</v>
      </c>
      <c r="D45" s="87" t="s">
        <v>210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10"/>
        <v>287542</v>
      </c>
      <c r="Q45" s="18">
        <v>287542</v>
      </c>
      <c r="R45" s="18">
        <v>287542</v>
      </c>
      <c r="S45" s="18"/>
      <c r="T45" s="18"/>
      <c r="U45" s="18"/>
      <c r="V45" s="18"/>
      <c r="W45" s="18"/>
      <c r="X45" s="18"/>
      <c r="Y45" s="18"/>
      <c r="Z45" s="18"/>
      <c r="AA45" s="85">
        <f t="shared" si="2"/>
        <v>287542</v>
      </c>
    </row>
    <row r="46" spans="1:27" ht="144">
      <c r="A46" s="13" t="s">
        <v>233</v>
      </c>
      <c r="B46" s="13" t="s">
        <v>234</v>
      </c>
      <c r="C46" s="13" t="s">
        <v>134</v>
      </c>
      <c r="D46" s="14" t="s">
        <v>235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>
        <f t="shared" si="10"/>
        <v>8638</v>
      </c>
      <c r="Q46" s="18">
        <f>8638</f>
        <v>8638</v>
      </c>
      <c r="R46" s="18"/>
      <c r="S46" s="18">
        <f>8638</f>
        <v>8638</v>
      </c>
      <c r="T46" s="18"/>
      <c r="U46" s="18"/>
      <c r="V46" s="18"/>
      <c r="W46" s="18"/>
      <c r="X46" s="18"/>
      <c r="Y46" s="18"/>
      <c r="Z46" s="18"/>
      <c r="AA46" s="85">
        <f t="shared" si="2"/>
        <v>8638</v>
      </c>
    </row>
    <row r="47" spans="1:27" ht="75" customHeight="1">
      <c r="A47" s="24" t="s">
        <v>92</v>
      </c>
      <c r="B47" s="24" t="s">
        <v>93</v>
      </c>
      <c r="C47" s="24" t="s">
        <v>30</v>
      </c>
      <c r="D47" s="87" t="s">
        <v>94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f>V47</f>
        <v>-704105</v>
      </c>
      <c r="V47" s="18">
        <f>-704105</f>
        <v>-704105</v>
      </c>
      <c r="W47" s="18"/>
      <c r="X47" s="18"/>
      <c r="Y47" s="18"/>
      <c r="Z47" s="18">
        <f>V47</f>
        <v>-704105</v>
      </c>
      <c r="AA47" s="85">
        <f t="shared" si="2"/>
        <v>-704105</v>
      </c>
    </row>
    <row r="48" spans="1:27" ht="141">
      <c r="A48" s="11" t="s">
        <v>184</v>
      </c>
      <c r="B48" s="11"/>
      <c r="C48" s="11"/>
      <c r="D48" s="12" t="s">
        <v>185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86">
        <f>P49</f>
        <v>89526</v>
      </c>
      <c r="Q48" s="86">
        <f>Q49</f>
        <v>89526</v>
      </c>
      <c r="R48" s="86">
        <f aca="true" t="shared" si="11" ref="R48:Y48">R49</f>
        <v>0</v>
      </c>
      <c r="S48" s="86">
        <f t="shared" si="11"/>
        <v>0</v>
      </c>
      <c r="T48" s="86">
        <f t="shared" si="11"/>
        <v>0</v>
      </c>
      <c r="U48" s="86">
        <f t="shared" si="11"/>
        <v>0</v>
      </c>
      <c r="V48" s="86"/>
      <c r="W48" s="86">
        <f t="shared" si="11"/>
        <v>0</v>
      </c>
      <c r="X48" s="86">
        <f t="shared" si="11"/>
        <v>0</v>
      </c>
      <c r="Y48" s="86">
        <f t="shared" si="11"/>
        <v>0</v>
      </c>
      <c r="Z48" s="86"/>
      <c r="AA48" s="85">
        <f t="shared" si="2"/>
        <v>89526</v>
      </c>
    </row>
    <row r="49" spans="1:27" ht="165.75" customHeight="1">
      <c r="A49" s="11" t="s">
        <v>186</v>
      </c>
      <c r="B49" s="11"/>
      <c r="C49" s="11"/>
      <c r="D49" s="12" t="s">
        <v>185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86">
        <f>Q49+T49</f>
        <v>89526</v>
      </c>
      <c r="Q49" s="86">
        <f>SUM(Q50:Q53)</f>
        <v>89526</v>
      </c>
      <c r="R49" s="86"/>
      <c r="S49" s="86">
        <f>SUM(S50:S53)</f>
        <v>0</v>
      </c>
      <c r="T49" s="86">
        <f>U49+X49</f>
        <v>0</v>
      </c>
      <c r="U49" s="86">
        <f>SUM(U50:U53)</f>
        <v>0</v>
      </c>
      <c r="V49" s="86"/>
      <c r="W49" s="86">
        <f>SUM(W50:W53)</f>
        <v>0</v>
      </c>
      <c r="X49" s="86">
        <f>Y49+AB49</f>
        <v>0</v>
      </c>
      <c r="Y49" s="86">
        <f>SUM(Y50:Y53)</f>
        <v>0</v>
      </c>
      <c r="Z49" s="86"/>
      <c r="AA49" s="85">
        <f t="shared" si="2"/>
        <v>89526</v>
      </c>
    </row>
    <row r="50" spans="1:27" ht="201">
      <c r="A50" s="13" t="s">
        <v>191</v>
      </c>
      <c r="B50" s="13" t="s">
        <v>38</v>
      </c>
      <c r="C50" s="13" t="s">
        <v>20</v>
      </c>
      <c r="D50" s="14" t="s">
        <v>88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>Q50+T50</f>
        <v>42421</v>
      </c>
      <c r="Q50" s="18">
        <f>12442+29979</f>
        <v>42421</v>
      </c>
      <c r="R50" s="18"/>
      <c r="S50" s="18">
        <v>29979</v>
      </c>
      <c r="T50" s="18"/>
      <c r="U50" s="18"/>
      <c r="V50" s="18"/>
      <c r="W50" s="18"/>
      <c r="X50" s="18"/>
      <c r="Y50" s="18"/>
      <c r="Z50" s="18"/>
      <c r="AA50" s="85">
        <f t="shared" si="2"/>
        <v>42421</v>
      </c>
    </row>
    <row r="51" spans="1:27" ht="252" customHeight="1">
      <c r="A51" s="13" t="s">
        <v>236</v>
      </c>
      <c r="B51" s="13" t="s">
        <v>237</v>
      </c>
      <c r="C51" s="13" t="s">
        <v>238</v>
      </c>
      <c r="D51" s="14" t="s">
        <v>239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>Q51+T51</f>
        <v>-29979</v>
      </c>
      <c r="Q51" s="18">
        <f>-29979</f>
        <v>-29979</v>
      </c>
      <c r="R51" s="18"/>
      <c r="S51" s="18">
        <v>-29979</v>
      </c>
      <c r="T51" s="18"/>
      <c r="U51" s="18"/>
      <c r="V51" s="18"/>
      <c r="W51" s="18"/>
      <c r="X51" s="18"/>
      <c r="Y51" s="18"/>
      <c r="Z51" s="18"/>
      <c r="AA51" s="85">
        <f t="shared" si="2"/>
        <v>-29979</v>
      </c>
    </row>
    <row r="52" spans="1:27" ht="130.5" customHeight="1">
      <c r="A52" s="13" t="s">
        <v>187</v>
      </c>
      <c r="B52" s="13" t="s">
        <v>188</v>
      </c>
      <c r="C52" s="13" t="s">
        <v>189</v>
      </c>
      <c r="D52" s="14" t="s">
        <v>190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>Q52+T52</f>
        <v>60000</v>
      </c>
      <c r="Q52" s="18">
        <f>60000</f>
        <v>60000</v>
      </c>
      <c r="R52" s="18"/>
      <c r="S52" s="18"/>
      <c r="T52" s="18"/>
      <c r="U52" s="18"/>
      <c r="V52" s="18"/>
      <c r="W52" s="18"/>
      <c r="X52" s="18"/>
      <c r="Y52" s="18"/>
      <c r="Z52" s="18"/>
      <c r="AA52" s="85">
        <f t="shared" si="2"/>
        <v>60000</v>
      </c>
    </row>
    <row r="53" spans="1:27" ht="93.75" customHeight="1">
      <c r="A53" s="13" t="s">
        <v>192</v>
      </c>
      <c r="B53" s="13" t="s">
        <v>121</v>
      </c>
      <c r="C53" s="13" t="s">
        <v>31</v>
      </c>
      <c r="D53" s="14" t="s">
        <v>130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f>Q53+T53</f>
        <v>17084</v>
      </c>
      <c r="Q53" s="18">
        <f>17084</f>
        <v>17084</v>
      </c>
      <c r="R53" s="18"/>
      <c r="S53" s="18"/>
      <c r="T53" s="18"/>
      <c r="U53" s="18"/>
      <c r="V53" s="18"/>
      <c r="W53" s="18"/>
      <c r="X53" s="18"/>
      <c r="Y53" s="18"/>
      <c r="Z53" s="18"/>
      <c r="AA53" s="85">
        <f t="shared" si="2"/>
        <v>17084</v>
      </c>
    </row>
    <row r="54" spans="1:27" ht="112.5">
      <c r="A54" s="11" t="s">
        <v>56</v>
      </c>
      <c r="B54" s="11"/>
      <c r="C54" s="11"/>
      <c r="D54" s="12" t="s">
        <v>41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86">
        <f>P55</f>
        <v>0</v>
      </c>
      <c r="Q54" s="86">
        <f aca="true" t="shared" si="12" ref="Q54:Z55">Q55</f>
        <v>0</v>
      </c>
      <c r="R54" s="86">
        <f t="shared" si="12"/>
        <v>0</v>
      </c>
      <c r="S54" s="86">
        <f t="shared" si="12"/>
        <v>0</v>
      </c>
      <c r="T54" s="86">
        <f t="shared" si="12"/>
        <v>0</v>
      </c>
      <c r="U54" s="86">
        <f t="shared" si="12"/>
        <v>-232853</v>
      </c>
      <c r="V54" s="86">
        <f t="shared" si="12"/>
        <v>-232853</v>
      </c>
      <c r="W54" s="86">
        <f t="shared" si="12"/>
        <v>0</v>
      </c>
      <c r="X54" s="86">
        <f t="shared" si="12"/>
        <v>0</v>
      </c>
      <c r="Y54" s="86">
        <f t="shared" si="12"/>
        <v>0</v>
      </c>
      <c r="Z54" s="86">
        <f t="shared" si="12"/>
        <v>-232853</v>
      </c>
      <c r="AA54" s="85">
        <f t="shared" si="2"/>
        <v>-232853</v>
      </c>
    </row>
    <row r="55" spans="1:27" ht="129" customHeight="1">
      <c r="A55" s="11" t="s">
        <v>40</v>
      </c>
      <c r="B55" s="11"/>
      <c r="C55" s="11"/>
      <c r="D55" s="12" t="s">
        <v>41</v>
      </c>
      <c r="E55" s="86" t="e">
        <f>SUM(#REF!)</f>
        <v>#REF!</v>
      </c>
      <c r="F55" s="86" t="e">
        <f>SUM(#REF!)</f>
        <v>#REF!</v>
      </c>
      <c r="G55" s="86" t="e">
        <f>SUM(#REF!)</f>
        <v>#REF!</v>
      </c>
      <c r="H55" s="86" t="e">
        <f>SUM(#REF!)</f>
        <v>#REF!</v>
      </c>
      <c r="I55" s="86" t="e">
        <f>SUM(#REF!)</f>
        <v>#REF!</v>
      </c>
      <c r="J55" s="86" t="e">
        <f>SUM(#REF!)</f>
        <v>#REF!</v>
      </c>
      <c r="K55" s="86" t="e">
        <f>SUM(#REF!)</f>
        <v>#REF!</v>
      </c>
      <c r="L55" s="86" t="e">
        <f>SUM(#REF!)</f>
        <v>#REF!</v>
      </c>
      <c r="M55" s="86" t="e">
        <f>SUM(#REF!)</f>
        <v>#REF!</v>
      </c>
      <c r="N55" s="86" t="e">
        <f>SUM(#REF!)</f>
        <v>#REF!</v>
      </c>
      <c r="O55" s="86" t="e">
        <f>SUM(#REF!)</f>
        <v>#REF!</v>
      </c>
      <c r="P55" s="86">
        <f>SUM(P56:P56)</f>
        <v>0</v>
      </c>
      <c r="Q55" s="86">
        <f>Q56</f>
        <v>0</v>
      </c>
      <c r="R55" s="86">
        <f t="shared" si="12"/>
        <v>0</v>
      </c>
      <c r="S55" s="86">
        <f t="shared" si="12"/>
        <v>0</v>
      </c>
      <c r="T55" s="86">
        <f t="shared" si="12"/>
        <v>0</v>
      </c>
      <c r="U55" s="86">
        <f t="shared" si="12"/>
        <v>-232853</v>
      </c>
      <c r="V55" s="86">
        <f t="shared" si="12"/>
        <v>-232853</v>
      </c>
      <c r="W55" s="86">
        <f t="shared" si="12"/>
        <v>0</v>
      </c>
      <c r="X55" s="86">
        <f t="shared" si="12"/>
        <v>0</v>
      </c>
      <c r="Y55" s="86">
        <f t="shared" si="12"/>
        <v>0</v>
      </c>
      <c r="Z55" s="86">
        <f t="shared" si="12"/>
        <v>-232853</v>
      </c>
      <c r="AA55" s="85">
        <f t="shared" si="2"/>
        <v>-232853</v>
      </c>
    </row>
    <row r="56" spans="1:27" ht="207" customHeight="1">
      <c r="A56" s="13" t="s">
        <v>145</v>
      </c>
      <c r="B56" s="24" t="s">
        <v>35</v>
      </c>
      <c r="C56" s="24" t="s">
        <v>31</v>
      </c>
      <c r="D56" s="87" t="s">
        <v>36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>
        <f>Q56+T56</f>
        <v>0</v>
      </c>
      <c r="Q56" s="18"/>
      <c r="R56" s="18"/>
      <c r="S56" s="18"/>
      <c r="T56" s="18"/>
      <c r="U56" s="18">
        <f>V56</f>
        <v>-232853</v>
      </c>
      <c r="V56" s="18">
        <f>-232853</f>
        <v>-232853</v>
      </c>
      <c r="W56" s="18"/>
      <c r="X56" s="18"/>
      <c r="Y56" s="18"/>
      <c r="Z56" s="18">
        <f>V56</f>
        <v>-232853</v>
      </c>
      <c r="AA56" s="85">
        <f t="shared" si="2"/>
        <v>-232853</v>
      </c>
    </row>
    <row r="57" spans="1:27" ht="141">
      <c r="A57" s="11" t="s">
        <v>132</v>
      </c>
      <c r="B57" s="11"/>
      <c r="C57" s="11"/>
      <c r="D57" s="12" t="s">
        <v>131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86">
        <f>P58</f>
        <v>83000</v>
      </c>
      <c r="Q57" s="86">
        <f aca="true" t="shared" si="13" ref="Q57:Z57">Q58</f>
        <v>83000</v>
      </c>
      <c r="R57" s="86">
        <f t="shared" si="13"/>
        <v>0</v>
      </c>
      <c r="S57" s="86">
        <f t="shared" si="13"/>
        <v>0</v>
      </c>
      <c r="T57" s="86">
        <f t="shared" si="13"/>
        <v>0</v>
      </c>
      <c r="U57" s="86">
        <f t="shared" si="13"/>
        <v>-263233</v>
      </c>
      <c r="V57" s="86">
        <f t="shared" si="13"/>
        <v>-263233</v>
      </c>
      <c r="W57" s="86">
        <f t="shared" si="13"/>
        <v>0</v>
      </c>
      <c r="X57" s="86">
        <f t="shared" si="13"/>
        <v>0</v>
      </c>
      <c r="Y57" s="86">
        <f t="shared" si="13"/>
        <v>0</v>
      </c>
      <c r="Z57" s="86">
        <f t="shared" si="13"/>
        <v>-263233</v>
      </c>
      <c r="AA57" s="85">
        <f t="shared" si="2"/>
        <v>-180233</v>
      </c>
    </row>
    <row r="58" spans="1:27" ht="141">
      <c r="A58" s="11" t="s">
        <v>133</v>
      </c>
      <c r="B58" s="11"/>
      <c r="C58" s="11"/>
      <c r="D58" s="12" t="s">
        <v>131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86">
        <f>Q58+T58</f>
        <v>83000</v>
      </c>
      <c r="Q58" s="86">
        <f>SUM(Q59:Q62)</f>
        <v>83000</v>
      </c>
      <c r="R58" s="86">
        <f aca="true" t="shared" si="14" ref="R58:Z58">SUM(R59:R62)</f>
        <v>0</v>
      </c>
      <c r="S58" s="86">
        <f t="shared" si="14"/>
        <v>0</v>
      </c>
      <c r="T58" s="86">
        <f t="shared" si="14"/>
        <v>0</v>
      </c>
      <c r="U58" s="86">
        <f t="shared" si="14"/>
        <v>-263233</v>
      </c>
      <c r="V58" s="86">
        <f t="shared" si="14"/>
        <v>-263233</v>
      </c>
      <c r="W58" s="86">
        <f t="shared" si="14"/>
        <v>0</v>
      </c>
      <c r="X58" s="86">
        <f t="shared" si="14"/>
        <v>0</v>
      </c>
      <c r="Y58" s="86">
        <f t="shared" si="14"/>
        <v>0</v>
      </c>
      <c r="Z58" s="86">
        <f t="shared" si="14"/>
        <v>-263233</v>
      </c>
      <c r="AA58" s="85">
        <f t="shared" si="2"/>
        <v>-180233</v>
      </c>
    </row>
    <row r="59" spans="1:27" ht="76.5" customHeight="1">
      <c r="A59" s="13" t="s">
        <v>193</v>
      </c>
      <c r="B59" s="13" t="s">
        <v>194</v>
      </c>
      <c r="C59" s="13" t="s">
        <v>195</v>
      </c>
      <c r="D59" s="124" t="s">
        <v>196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>
        <f>Q59</f>
        <v>83000</v>
      </c>
      <c r="Q59" s="18">
        <f>53000+30000</f>
        <v>83000</v>
      </c>
      <c r="R59" s="18"/>
      <c r="S59" s="18"/>
      <c r="T59" s="18"/>
      <c r="U59" s="18"/>
      <c r="V59" s="18"/>
      <c r="W59" s="18"/>
      <c r="X59" s="18"/>
      <c r="Y59" s="18"/>
      <c r="Z59" s="18"/>
      <c r="AA59" s="85">
        <f t="shared" si="2"/>
        <v>83000</v>
      </c>
    </row>
    <row r="60" spans="1:27" ht="288">
      <c r="A60" s="13" t="s">
        <v>240</v>
      </c>
      <c r="B60" s="13" t="s">
        <v>241</v>
      </c>
      <c r="C60" s="13" t="s">
        <v>195</v>
      </c>
      <c r="D60" s="124" t="s">
        <v>242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>
        <f>Q60</f>
        <v>-2735</v>
      </c>
      <c r="Q60" s="18">
        <f>-2735</f>
        <v>-2735</v>
      </c>
      <c r="R60" s="18"/>
      <c r="S60" s="18"/>
      <c r="T60" s="18"/>
      <c r="U60" s="18"/>
      <c r="V60" s="18"/>
      <c r="W60" s="18"/>
      <c r="X60" s="18"/>
      <c r="Y60" s="18"/>
      <c r="Z60" s="18"/>
      <c r="AA60" s="85">
        <f t="shared" si="2"/>
        <v>-2735</v>
      </c>
    </row>
    <row r="61" spans="1:27" ht="86.25">
      <c r="A61" s="13" t="s">
        <v>243</v>
      </c>
      <c r="B61" s="13" t="s">
        <v>244</v>
      </c>
      <c r="C61" s="13" t="s">
        <v>134</v>
      </c>
      <c r="D61" s="124" t="s">
        <v>245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f>Q61</f>
        <v>2735</v>
      </c>
      <c r="Q61" s="18">
        <f>2735</f>
        <v>2735</v>
      </c>
      <c r="R61" s="18"/>
      <c r="S61" s="18"/>
      <c r="T61" s="18"/>
      <c r="U61" s="18"/>
      <c r="V61" s="18"/>
      <c r="W61" s="18"/>
      <c r="X61" s="18"/>
      <c r="Y61" s="18"/>
      <c r="Z61" s="18"/>
      <c r="AA61" s="85">
        <f t="shared" si="2"/>
        <v>2735</v>
      </c>
    </row>
    <row r="62" spans="1:27" ht="205.5" customHeight="1">
      <c r="A62" s="13" t="s">
        <v>146</v>
      </c>
      <c r="B62" s="13" t="s">
        <v>35</v>
      </c>
      <c r="C62" s="13" t="s">
        <v>31</v>
      </c>
      <c r="D62" s="14" t="s">
        <v>36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>
        <f>W62+Z62</f>
        <v>-263233</v>
      </c>
      <c r="V62" s="18">
        <f>-214256-48977</f>
        <v>-263233</v>
      </c>
      <c r="W62" s="18"/>
      <c r="X62" s="18"/>
      <c r="Y62" s="18"/>
      <c r="Z62" s="18">
        <f>V62</f>
        <v>-263233</v>
      </c>
      <c r="AA62" s="85">
        <f t="shared" si="2"/>
        <v>-263233</v>
      </c>
    </row>
    <row r="63" spans="1:27" ht="141">
      <c r="A63" s="11" t="s">
        <v>197</v>
      </c>
      <c r="B63" s="11"/>
      <c r="C63" s="11"/>
      <c r="D63" s="25" t="s">
        <v>198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86">
        <f>P64</f>
        <v>707900</v>
      </c>
      <c r="Q63" s="86">
        <f>Q64</f>
        <v>707900</v>
      </c>
      <c r="R63" s="86">
        <f aca="true" t="shared" si="15" ref="R63:Y64">R64</f>
        <v>14482</v>
      </c>
      <c r="S63" s="86">
        <f t="shared" si="15"/>
        <v>14482</v>
      </c>
      <c r="T63" s="86">
        <f t="shared" si="15"/>
        <v>0</v>
      </c>
      <c r="U63" s="86">
        <f t="shared" si="15"/>
        <v>0</v>
      </c>
      <c r="V63" s="86">
        <f t="shared" si="15"/>
        <v>0</v>
      </c>
      <c r="W63" s="86">
        <f t="shared" si="15"/>
        <v>0</v>
      </c>
      <c r="X63" s="86">
        <f t="shared" si="15"/>
        <v>0</v>
      </c>
      <c r="Y63" s="86">
        <f t="shared" si="15"/>
        <v>0</v>
      </c>
      <c r="Z63" s="86"/>
      <c r="AA63" s="85">
        <f t="shared" si="2"/>
        <v>707900</v>
      </c>
    </row>
    <row r="64" spans="1:27" ht="141">
      <c r="A64" s="11" t="s">
        <v>199</v>
      </c>
      <c r="B64" s="11"/>
      <c r="C64" s="11"/>
      <c r="D64" s="25" t="s">
        <v>198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86">
        <f>Q64+T64</f>
        <v>707900</v>
      </c>
      <c r="Q64" s="86">
        <f>Q65</f>
        <v>707900</v>
      </c>
      <c r="R64" s="86">
        <f>S64+V64</f>
        <v>14482</v>
      </c>
      <c r="S64" s="86">
        <f t="shared" si="15"/>
        <v>14482</v>
      </c>
      <c r="T64" s="86">
        <f>U64+X64</f>
        <v>0</v>
      </c>
      <c r="U64" s="86">
        <f t="shared" si="15"/>
        <v>0</v>
      </c>
      <c r="V64" s="86"/>
      <c r="W64" s="86">
        <f t="shared" si="15"/>
        <v>0</v>
      </c>
      <c r="X64" s="86">
        <f>Y64+AB64</f>
        <v>0</v>
      </c>
      <c r="Y64" s="86">
        <f t="shared" si="15"/>
        <v>0</v>
      </c>
      <c r="Z64" s="86"/>
      <c r="AA64" s="85">
        <f t="shared" si="2"/>
        <v>707900</v>
      </c>
    </row>
    <row r="65" spans="1:27" ht="201">
      <c r="A65" s="13" t="s">
        <v>200</v>
      </c>
      <c r="B65" s="13" t="s">
        <v>38</v>
      </c>
      <c r="C65" s="13" t="s">
        <v>20</v>
      </c>
      <c r="D65" s="14" t="s">
        <v>88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>Q65+T65</f>
        <v>707900</v>
      </c>
      <c r="Q65" s="18">
        <f>16000+691900</f>
        <v>707900</v>
      </c>
      <c r="R65" s="18">
        <f>677418</f>
        <v>677418</v>
      </c>
      <c r="S65" s="18">
        <f>14482</f>
        <v>14482</v>
      </c>
      <c r="T65" s="18"/>
      <c r="U65" s="18"/>
      <c r="V65" s="18"/>
      <c r="W65" s="18"/>
      <c r="X65" s="18"/>
      <c r="Y65" s="18"/>
      <c r="Z65" s="18"/>
      <c r="AA65" s="85">
        <f t="shared" si="2"/>
        <v>707900</v>
      </c>
    </row>
    <row r="66" spans="1:27" ht="231.75" customHeight="1">
      <c r="A66" s="11" t="s">
        <v>118</v>
      </c>
      <c r="B66" s="11"/>
      <c r="C66" s="11"/>
      <c r="D66" s="25" t="s">
        <v>119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86">
        <f>P67</f>
        <v>225605</v>
      </c>
      <c r="Q66" s="86">
        <f>Q67</f>
        <v>225605</v>
      </c>
      <c r="R66" s="18"/>
      <c r="S66" s="18"/>
      <c r="T66" s="18"/>
      <c r="U66" s="86">
        <f aca="true" t="shared" si="16" ref="U66:Z67">U67</f>
        <v>0</v>
      </c>
      <c r="V66" s="86">
        <f t="shared" si="16"/>
        <v>0</v>
      </c>
      <c r="W66" s="86">
        <f t="shared" si="16"/>
        <v>0</v>
      </c>
      <c r="X66" s="86">
        <f t="shared" si="16"/>
        <v>0</v>
      </c>
      <c r="Y66" s="86">
        <f t="shared" si="16"/>
        <v>0</v>
      </c>
      <c r="Z66" s="86">
        <f t="shared" si="16"/>
        <v>0</v>
      </c>
      <c r="AA66" s="85">
        <f t="shared" si="2"/>
        <v>225605</v>
      </c>
    </row>
    <row r="67" spans="1:27" ht="222.75" customHeight="1">
      <c r="A67" s="11" t="s">
        <v>120</v>
      </c>
      <c r="B67" s="11"/>
      <c r="C67" s="11"/>
      <c r="D67" s="25" t="s">
        <v>119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86">
        <f>Q67+T67</f>
        <v>225605</v>
      </c>
      <c r="Q67" s="86">
        <f>Q68</f>
        <v>225605</v>
      </c>
      <c r="R67" s="18"/>
      <c r="S67" s="18"/>
      <c r="T67" s="18"/>
      <c r="U67" s="86">
        <f t="shared" si="16"/>
        <v>0</v>
      </c>
      <c r="V67" s="86">
        <f t="shared" si="16"/>
        <v>0</v>
      </c>
      <c r="W67" s="86">
        <f t="shared" si="16"/>
        <v>0</v>
      </c>
      <c r="X67" s="86">
        <f t="shared" si="16"/>
        <v>0</v>
      </c>
      <c r="Y67" s="86">
        <f t="shared" si="16"/>
        <v>0</v>
      </c>
      <c r="Z67" s="86">
        <f t="shared" si="16"/>
        <v>0</v>
      </c>
      <c r="AA67" s="85">
        <f t="shared" si="2"/>
        <v>225605</v>
      </c>
    </row>
    <row r="68" spans="1:27" ht="86.25">
      <c r="A68" s="13" t="s">
        <v>201</v>
      </c>
      <c r="B68" s="13" t="s">
        <v>121</v>
      </c>
      <c r="C68" s="13" t="s">
        <v>31</v>
      </c>
      <c r="D68" s="14" t="s">
        <v>202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>
        <f>Q68</f>
        <v>225605</v>
      </c>
      <c r="Q68" s="18">
        <f>209809+15796</f>
        <v>225605</v>
      </c>
      <c r="R68" s="18"/>
      <c r="S68" s="18"/>
      <c r="T68" s="18"/>
      <c r="U68" s="18">
        <f>V68</f>
        <v>0</v>
      </c>
      <c r="V68" s="18">
        <f>Z68</f>
        <v>0</v>
      </c>
      <c r="W68" s="18"/>
      <c r="X68" s="18"/>
      <c r="Y68" s="18"/>
      <c r="Z68" s="18"/>
      <c r="AA68" s="85">
        <f t="shared" si="2"/>
        <v>225605</v>
      </c>
    </row>
    <row r="69" spans="1:27" s="81" customFormat="1" ht="102" customHeight="1">
      <c r="A69" s="11" t="s">
        <v>135</v>
      </c>
      <c r="B69" s="11"/>
      <c r="C69" s="11"/>
      <c r="D69" s="25" t="s">
        <v>51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86">
        <f>P70</f>
        <v>105200</v>
      </c>
      <c r="Q69" s="86">
        <f>Q70</f>
        <v>8500</v>
      </c>
      <c r="R69" s="86">
        <f aca="true" t="shared" si="17" ref="R69:Z69">R70</f>
        <v>0</v>
      </c>
      <c r="S69" s="86">
        <f t="shared" si="17"/>
        <v>0</v>
      </c>
      <c r="T69" s="86">
        <f t="shared" si="17"/>
        <v>96700</v>
      </c>
      <c r="U69" s="86">
        <f t="shared" si="17"/>
        <v>0</v>
      </c>
      <c r="V69" s="86">
        <f t="shared" si="17"/>
        <v>0</v>
      </c>
      <c r="W69" s="86">
        <f t="shared" si="17"/>
        <v>0</v>
      </c>
      <c r="X69" s="86">
        <f t="shared" si="17"/>
        <v>0</v>
      </c>
      <c r="Y69" s="86">
        <f t="shared" si="17"/>
        <v>0</v>
      </c>
      <c r="Z69" s="86">
        <f t="shared" si="17"/>
        <v>0</v>
      </c>
      <c r="AA69" s="85">
        <f t="shared" si="2"/>
        <v>105200</v>
      </c>
    </row>
    <row r="70" spans="1:27" s="81" customFormat="1" ht="102" customHeight="1">
      <c r="A70" s="11" t="s">
        <v>136</v>
      </c>
      <c r="B70" s="11"/>
      <c r="C70" s="11"/>
      <c r="D70" s="25" t="s">
        <v>51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86">
        <f>Q70+T70</f>
        <v>105200</v>
      </c>
      <c r="Q70" s="86">
        <f>SUM(Q71:Q73)</f>
        <v>8500</v>
      </c>
      <c r="R70" s="86">
        <f>SUM(R71:R73)</f>
        <v>0</v>
      </c>
      <c r="S70" s="86">
        <f>SUM(S71:S73)</f>
        <v>0</v>
      </c>
      <c r="T70" s="86">
        <f>SUM(T71:T73)</f>
        <v>96700</v>
      </c>
      <c r="U70" s="86">
        <f aca="true" t="shared" si="18" ref="U70:Z70">U71+U72</f>
        <v>0</v>
      </c>
      <c r="V70" s="86">
        <f t="shared" si="18"/>
        <v>0</v>
      </c>
      <c r="W70" s="86">
        <f t="shared" si="18"/>
        <v>0</v>
      </c>
      <c r="X70" s="86">
        <f t="shared" si="18"/>
        <v>0</v>
      </c>
      <c r="Y70" s="86">
        <f t="shared" si="18"/>
        <v>0</v>
      </c>
      <c r="Z70" s="86">
        <f t="shared" si="18"/>
        <v>0</v>
      </c>
      <c r="AA70" s="85">
        <f t="shared" si="2"/>
        <v>105200</v>
      </c>
    </row>
    <row r="71" spans="1:27" s="81" customFormat="1" ht="162.75" customHeight="1">
      <c r="A71" s="13" t="s">
        <v>203</v>
      </c>
      <c r="B71" s="13" t="s">
        <v>38</v>
      </c>
      <c r="C71" s="13" t="s">
        <v>20</v>
      </c>
      <c r="D71" s="14" t="s">
        <v>88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>
        <f>Q71+T71</f>
        <v>35100</v>
      </c>
      <c r="Q71" s="18">
        <f>35100</f>
        <v>35100</v>
      </c>
      <c r="R71" s="18"/>
      <c r="S71" s="18"/>
      <c r="T71" s="18"/>
      <c r="U71" s="18"/>
      <c r="V71" s="18"/>
      <c r="W71" s="18"/>
      <c r="X71" s="18"/>
      <c r="Y71" s="18"/>
      <c r="Z71" s="18"/>
      <c r="AA71" s="85">
        <f t="shared" si="2"/>
        <v>35100</v>
      </c>
    </row>
    <row r="72" spans="1:27" s="81" customFormat="1" ht="195" customHeight="1">
      <c r="A72" s="13" t="s">
        <v>211</v>
      </c>
      <c r="B72" s="13" t="s">
        <v>212</v>
      </c>
      <c r="C72" s="13" t="s">
        <v>139</v>
      </c>
      <c r="D72" s="14" t="s">
        <v>213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>
        <f>Q72</f>
        <v>70100</v>
      </c>
      <c r="Q72" s="18">
        <f>70100</f>
        <v>70100</v>
      </c>
      <c r="R72" s="18"/>
      <c r="S72" s="18"/>
      <c r="T72" s="18"/>
      <c r="U72" s="18"/>
      <c r="V72" s="18"/>
      <c r="W72" s="18"/>
      <c r="X72" s="18"/>
      <c r="Y72" s="18"/>
      <c r="Z72" s="18"/>
      <c r="AA72" s="85">
        <f t="shared" si="2"/>
        <v>70100</v>
      </c>
    </row>
    <row r="73" spans="1:27" s="81" customFormat="1" ht="195" customHeight="1">
      <c r="A73" s="13" t="s">
        <v>137</v>
      </c>
      <c r="B73" s="13" t="s">
        <v>138</v>
      </c>
      <c r="C73" s="13" t="s">
        <v>139</v>
      </c>
      <c r="D73" s="14" t="s">
        <v>140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>Q73+T73</f>
        <v>0</v>
      </c>
      <c r="Q73" s="18">
        <f>-96700</f>
        <v>-96700</v>
      </c>
      <c r="R73" s="18"/>
      <c r="S73" s="18"/>
      <c r="T73" s="18">
        <v>96700</v>
      </c>
      <c r="U73" s="18"/>
      <c r="V73" s="18"/>
      <c r="W73" s="18"/>
      <c r="X73" s="18"/>
      <c r="Y73" s="18"/>
      <c r="Z73" s="18"/>
      <c r="AA73" s="85">
        <f t="shared" si="2"/>
        <v>0</v>
      </c>
    </row>
    <row r="74" spans="1:27" ht="27.75">
      <c r="A74" s="26" t="s">
        <v>55</v>
      </c>
      <c r="B74" s="26" t="s">
        <v>55</v>
      </c>
      <c r="C74" s="26" t="s">
        <v>55</v>
      </c>
      <c r="D74" s="15" t="s">
        <v>52</v>
      </c>
      <c r="E74" s="19" t="e">
        <f>E18+#REF!+#REF!+#REF!+#REF!+#REF!+#REF!+#REF!+#REF!+E34+E55</f>
        <v>#REF!</v>
      </c>
      <c r="F74" s="19" t="e">
        <f>F18+#REF!+#REF!+#REF!+#REF!+#REF!+#REF!+#REF!+#REF!+F34+F55</f>
        <v>#REF!</v>
      </c>
      <c r="G74" s="19" t="e">
        <f>G18+#REF!+#REF!+#REF!+#REF!+#REF!+#REF!+#REF!+#REF!+G34+G55</f>
        <v>#REF!</v>
      </c>
      <c r="H74" s="19" t="e">
        <f>H18+#REF!+#REF!+#REF!+#REF!+#REF!+#REF!+#REF!+#REF!+H34+H55</f>
        <v>#REF!</v>
      </c>
      <c r="I74" s="19" t="e">
        <f>I18+#REF!+#REF!+#REF!+#REF!+#REF!+#REF!+#REF!+#REF!+I34+I55</f>
        <v>#REF!</v>
      </c>
      <c r="J74" s="19" t="e">
        <f>J18+#REF!+#REF!+#REF!+#REF!+#REF!+#REF!+#REF!+#REF!+J34+J55</f>
        <v>#REF!</v>
      </c>
      <c r="K74" s="19" t="e">
        <f>K18+#REF!+#REF!+#REF!+#REF!+#REF!+#REF!+#REF!+#REF!+K34+K55</f>
        <v>#REF!</v>
      </c>
      <c r="L74" s="19" t="e">
        <f>L18+#REF!+#REF!+#REF!+#REF!+#REF!+#REF!+#REF!+#REF!+L34+L55</f>
        <v>#REF!</v>
      </c>
      <c r="M74" s="19" t="e">
        <f>M18+#REF!+#REF!+#REF!+#REF!+#REF!+#REF!+#REF!+#REF!+M34+M55</f>
        <v>#REF!</v>
      </c>
      <c r="N74" s="19" t="e">
        <f>N18+#REF!+#REF!+#REF!+#REF!+#REF!+#REF!+#REF!+#REF!+N34+N55</f>
        <v>#REF!</v>
      </c>
      <c r="O74" s="19" t="e">
        <f>O18+#REF!+#REF!+#REF!+#REF!+#REF!+#REF!+#REF!+#REF!+O34+O55</f>
        <v>#REF!</v>
      </c>
      <c r="P74" s="19">
        <f>Q74+T74</f>
        <v>3456950</v>
      </c>
      <c r="Q74" s="19">
        <f aca="true" t="shared" si="19" ref="Q74:Z74">Q17+Q37+Q48+Q54+Q57+Q63+Q66+Q69</f>
        <v>3360250</v>
      </c>
      <c r="R74" s="19">
        <f t="shared" si="19"/>
        <v>-375394</v>
      </c>
      <c r="S74" s="19">
        <f t="shared" si="19"/>
        <v>859609</v>
      </c>
      <c r="T74" s="19">
        <f t="shared" si="19"/>
        <v>96700</v>
      </c>
      <c r="U74" s="19">
        <f t="shared" si="19"/>
        <v>-3099308</v>
      </c>
      <c r="V74" s="19">
        <f t="shared" si="19"/>
        <v>-3099308</v>
      </c>
      <c r="W74" s="19">
        <f t="shared" si="19"/>
        <v>0</v>
      </c>
      <c r="X74" s="19">
        <f t="shared" si="19"/>
        <v>0</v>
      </c>
      <c r="Y74" s="19">
        <f t="shared" si="19"/>
        <v>0</v>
      </c>
      <c r="Z74" s="19">
        <f t="shared" si="19"/>
        <v>-3099308</v>
      </c>
      <c r="AA74" s="19">
        <f>P74+U74</f>
        <v>357642</v>
      </c>
    </row>
    <row r="76" ht="30">
      <c r="Q76" s="17"/>
    </row>
    <row r="77" spans="4:27" ht="36" customHeight="1">
      <c r="D77" s="81"/>
      <c r="E77" s="2"/>
      <c r="F77" s="2"/>
      <c r="G77" s="2"/>
      <c r="H77" s="2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0"/>
    </row>
    <row r="79" ht="12.75">
      <c r="Q79" s="20"/>
    </row>
    <row r="81" spans="2:27" ht="30">
      <c r="B81" s="81" t="s">
        <v>102</v>
      </c>
      <c r="C81" s="81"/>
      <c r="D81" s="81"/>
      <c r="E81" s="81" t="s">
        <v>103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127"/>
      <c r="T81" s="81"/>
      <c r="U81" s="81"/>
      <c r="V81" s="81" t="s">
        <v>103</v>
      </c>
      <c r="W81" s="81"/>
      <c r="AA81" s="100"/>
    </row>
    <row r="82" spans="16:27" ht="30">
      <c r="P82" s="17"/>
      <c r="R82" s="17"/>
      <c r="S82" s="128"/>
      <c r="AA82" s="17"/>
    </row>
    <row r="83" spans="16:18" ht="30">
      <c r="P83" s="100"/>
      <c r="R83" s="100"/>
    </row>
    <row r="84" spans="16:19" ht="30">
      <c r="P84" s="100"/>
      <c r="S84" s="128"/>
    </row>
    <row r="85" ht="30">
      <c r="P85" s="100"/>
    </row>
    <row r="86" ht="30">
      <c r="P86" s="100"/>
    </row>
    <row r="87" ht="30">
      <c r="P87" s="100"/>
    </row>
    <row r="88" ht="30">
      <c r="P88" s="100"/>
    </row>
    <row r="89" ht="30">
      <c r="P89" s="100"/>
    </row>
  </sheetData>
  <sheetProtection/>
  <mergeCells count="27">
    <mergeCell ref="A11:A14"/>
    <mergeCell ref="B11:B14"/>
    <mergeCell ref="C11:C14"/>
    <mergeCell ref="D11:D14"/>
    <mergeCell ref="U11:Z12"/>
    <mergeCell ref="D7:Y7"/>
    <mergeCell ref="V13:V14"/>
    <mergeCell ref="W13:W14"/>
    <mergeCell ref="H13:H14"/>
    <mergeCell ref="I13:I14"/>
    <mergeCell ref="AA11:AA14"/>
    <mergeCell ref="E13:F13"/>
    <mergeCell ref="G13:G14"/>
    <mergeCell ref="O13:O14"/>
    <mergeCell ref="T13:T14"/>
    <mergeCell ref="P13:P14"/>
    <mergeCell ref="P11:T12"/>
    <mergeCell ref="R13:S13"/>
    <mergeCell ref="Q13:Q14"/>
    <mergeCell ref="U13:U14"/>
    <mergeCell ref="J13:J14"/>
    <mergeCell ref="K13:L13"/>
    <mergeCell ref="X13:Y13"/>
    <mergeCell ref="Z13:Z14"/>
    <mergeCell ref="M13:M14"/>
    <mergeCell ref="E11:M12"/>
    <mergeCell ref="N11:N14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1.375" style="0" customWidth="1"/>
    <col min="2" max="2" width="19.50390625" style="0" customWidth="1"/>
    <col min="3" max="3" width="56.125" style="0" customWidth="1"/>
    <col min="4" max="4" width="15.125" style="0" customWidth="1"/>
  </cols>
  <sheetData>
    <row r="1" spans="3:6" ht="18">
      <c r="C1" s="31" t="s">
        <v>247</v>
      </c>
      <c r="E1" s="31"/>
      <c r="F1" s="119"/>
    </row>
    <row r="2" spans="3:6" ht="18">
      <c r="C2" s="32" t="s">
        <v>159</v>
      </c>
      <c r="E2" s="32"/>
      <c r="F2" s="119"/>
    </row>
    <row r="3" spans="3:6" ht="18">
      <c r="C3" s="32" t="s">
        <v>160</v>
      </c>
      <c r="E3" s="32"/>
      <c r="F3" s="119"/>
    </row>
    <row r="4" spans="3:6" ht="18">
      <c r="C4" s="31" t="s">
        <v>272</v>
      </c>
      <c r="E4" s="31"/>
      <c r="F4" s="119"/>
    </row>
    <row r="5" spans="4:5" ht="21">
      <c r="D5" s="102"/>
      <c r="E5" s="102"/>
    </row>
    <row r="7" spans="1:5" ht="17.25">
      <c r="A7" s="187" t="s">
        <v>161</v>
      </c>
      <c r="B7" s="187"/>
      <c r="C7" s="186"/>
      <c r="D7" s="186"/>
      <c r="E7" s="131"/>
    </row>
    <row r="8" spans="2:3" ht="18">
      <c r="B8" s="188">
        <v>21528000000</v>
      </c>
      <c r="C8" s="189"/>
    </row>
    <row r="9" spans="2:3" ht="15">
      <c r="B9" s="190" t="s">
        <v>54</v>
      </c>
      <c r="C9" s="189"/>
    </row>
    <row r="12" spans="1:4" ht="17.25">
      <c r="A12" s="191" t="s">
        <v>162</v>
      </c>
      <c r="B12" s="191"/>
      <c r="C12" s="192"/>
      <c r="D12" s="192"/>
    </row>
    <row r="13" spans="1:2" ht="17.25">
      <c r="A13" s="131"/>
      <c r="B13" s="131"/>
    </row>
    <row r="14" ht="18">
      <c r="D14" s="132" t="s">
        <v>0</v>
      </c>
    </row>
    <row r="15" spans="1:5" ht="66.75">
      <c r="A15" s="133" t="s">
        <v>163</v>
      </c>
      <c r="B15" s="193" t="s">
        <v>164</v>
      </c>
      <c r="C15" s="194"/>
      <c r="D15" s="133" t="s">
        <v>59</v>
      </c>
      <c r="E15" s="134"/>
    </row>
    <row r="16" spans="1:4" ht="13.5">
      <c r="A16" s="135">
        <v>1</v>
      </c>
      <c r="B16" s="195">
        <v>2</v>
      </c>
      <c r="C16" s="196"/>
      <c r="D16" s="135">
        <v>3</v>
      </c>
    </row>
    <row r="17" spans="1:4" ht="21.75" customHeight="1">
      <c r="A17" s="201" t="s">
        <v>165</v>
      </c>
      <c r="B17" s="201"/>
      <c r="C17" s="202"/>
      <c r="D17" s="202"/>
    </row>
    <row r="18" spans="1:4" ht="18.75" customHeight="1">
      <c r="A18" s="201" t="s">
        <v>166</v>
      </c>
      <c r="B18" s="201"/>
      <c r="C18" s="202"/>
      <c r="D18" s="202"/>
    </row>
    <row r="19" spans="1:4" ht="27.75" customHeight="1">
      <c r="A19" s="136" t="s">
        <v>55</v>
      </c>
      <c r="B19" s="203" t="s">
        <v>167</v>
      </c>
      <c r="C19" s="204"/>
      <c r="D19" s="138"/>
    </row>
    <row r="20" spans="1:4" ht="17.25">
      <c r="A20" s="136" t="s">
        <v>55</v>
      </c>
      <c r="B20" s="205" t="s">
        <v>113</v>
      </c>
      <c r="C20" s="204"/>
      <c r="D20" s="138"/>
    </row>
    <row r="21" spans="1:4" ht="17.25">
      <c r="A21" s="136" t="s">
        <v>55</v>
      </c>
      <c r="B21" s="205" t="s">
        <v>114</v>
      </c>
      <c r="C21" s="204"/>
      <c r="D21" s="140"/>
    </row>
    <row r="24" spans="1:4" ht="17.25">
      <c r="A24" s="191" t="s">
        <v>168</v>
      </c>
      <c r="B24" s="191"/>
      <c r="C24" s="192"/>
      <c r="D24" s="192"/>
    </row>
    <row r="26" ht="18">
      <c r="D26" s="132" t="s">
        <v>0</v>
      </c>
    </row>
    <row r="27" spans="1:4" ht="117">
      <c r="A27" s="133" t="s">
        <v>169</v>
      </c>
      <c r="B27" s="133" t="s">
        <v>13</v>
      </c>
      <c r="C27" s="133" t="s">
        <v>170</v>
      </c>
      <c r="D27" s="133" t="s">
        <v>59</v>
      </c>
    </row>
    <row r="28" spans="1:4" ht="13.5">
      <c r="A28" s="135">
        <v>1</v>
      </c>
      <c r="B28" s="135">
        <v>2</v>
      </c>
      <c r="C28" s="135">
        <v>3</v>
      </c>
      <c r="D28" s="135">
        <v>4</v>
      </c>
    </row>
    <row r="29" spans="1:4" ht="18">
      <c r="A29" s="197" t="s">
        <v>171</v>
      </c>
      <c r="B29" s="198"/>
      <c r="C29" s="199"/>
      <c r="D29" s="200"/>
    </row>
    <row r="30" spans="1:4" ht="54">
      <c r="A30" s="141">
        <v>3719320</v>
      </c>
      <c r="B30" s="141">
        <v>9320</v>
      </c>
      <c r="C30" s="142" t="s">
        <v>213</v>
      </c>
      <c r="D30" s="143">
        <f>D31</f>
        <v>70100</v>
      </c>
    </row>
    <row r="31" spans="1:4" ht="36">
      <c r="A31" s="144">
        <v>21551000000</v>
      </c>
      <c r="B31" s="145"/>
      <c r="C31" s="145" t="s">
        <v>264</v>
      </c>
      <c r="D31" s="143">
        <v>70100</v>
      </c>
    </row>
    <row r="32" spans="1:4" ht="18">
      <c r="A32" s="201" t="s">
        <v>172</v>
      </c>
      <c r="B32" s="201"/>
      <c r="C32" s="202"/>
      <c r="D32" s="202"/>
    </row>
    <row r="33" spans="1:4" ht="17.25">
      <c r="A33" s="136" t="s">
        <v>55</v>
      </c>
      <c r="B33" s="136" t="s">
        <v>55</v>
      </c>
      <c r="C33" s="137" t="s">
        <v>167</v>
      </c>
      <c r="D33" s="138">
        <f>D34+D35</f>
        <v>70100</v>
      </c>
    </row>
    <row r="34" spans="1:4" ht="17.25">
      <c r="A34" s="136" t="s">
        <v>55</v>
      </c>
      <c r="B34" s="136" t="s">
        <v>55</v>
      </c>
      <c r="C34" s="139" t="s">
        <v>113</v>
      </c>
      <c r="D34" s="138">
        <f>D30</f>
        <v>70100</v>
      </c>
    </row>
    <row r="35" spans="1:4" ht="17.25">
      <c r="A35" s="136" t="s">
        <v>55</v>
      </c>
      <c r="B35" s="136" t="s">
        <v>55</v>
      </c>
      <c r="C35" s="139" t="s">
        <v>114</v>
      </c>
      <c r="D35" s="140"/>
    </row>
    <row r="36" spans="1:4" ht="17.25">
      <c r="A36" s="146"/>
      <c r="B36" s="146"/>
      <c r="C36" s="147"/>
      <c r="D36" s="148"/>
    </row>
    <row r="37" spans="1:4" ht="17.25">
      <c r="A37" s="146"/>
      <c r="B37" s="146"/>
      <c r="C37" s="147"/>
      <c r="D37" s="148"/>
    </row>
    <row r="40" spans="1:3" ht="18">
      <c r="A40" s="31" t="s">
        <v>102</v>
      </c>
      <c r="B40" s="31"/>
      <c r="C40" s="31" t="s">
        <v>173</v>
      </c>
    </row>
  </sheetData>
  <sheetProtection/>
  <mergeCells count="14">
    <mergeCell ref="A29:D29"/>
    <mergeCell ref="A32:D32"/>
    <mergeCell ref="A17:D17"/>
    <mergeCell ref="A18:D18"/>
    <mergeCell ref="B19:C19"/>
    <mergeCell ref="B20:C20"/>
    <mergeCell ref="B21:C21"/>
    <mergeCell ref="A24:D24"/>
    <mergeCell ref="A7:D7"/>
    <mergeCell ref="B8:C8"/>
    <mergeCell ref="B9:C9"/>
    <mergeCell ref="A12:D12"/>
    <mergeCell ref="B15:C15"/>
    <mergeCell ref="B16:C1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zoomScalePageLayoutView="0" workbookViewId="0" topLeftCell="D1">
      <selection activeCell="E5" sqref="E5"/>
    </sheetView>
  </sheetViews>
  <sheetFormatPr defaultColWidth="9.00390625" defaultRowHeight="12.75"/>
  <cols>
    <col min="1" max="1" width="15.50390625" style="0" customWidth="1"/>
    <col min="2" max="2" width="16.00390625" style="0" customWidth="1"/>
    <col min="3" max="3" width="17.00390625" style="0" customWidth="1"/>
    <col min="4" max="4" width="44.00390625" style="0" customWidth="1"/>
    <col min="5" max="5" width="85.375" style="0" customWidth="1"/>
    <col min="6" max="6" width="18.375" style="0" customWidth="1"/>
    <col min="7" max="7" width="16.125" style="0" customWidth="1"/>
    <col min="8" max="8" width="14.875" style="0" customWidth="1"/>
    <col min="9" max="9" width="20.375" style="0" customWidth="1"/>
    <col min="10" max="10" width="14.875" style="0" customWidth="1"/>
  </cols>
  <sheetData>
    <row r="1" spans="8:10" ht="21">
      <c r="H1" s="102" t="s">
        <v>246</v>
      </c>
      <c r="I1" s="31"/>
      <c r="J1" s="31"/>
    </row>
    <row r="2" spans="8:10" ht="21">
      <c r="H2" s="103" t="s">
        <v>100</v>
      </c>
      <c r="I2" s="32"/>
      <c r="J2" s="31"/>
    </row>
    <row r="3" spans="8:10" ht="21">
      <c r="H3" s="103" t="s">
        <v>101</v>
      </c>
      <c r="I3" s="31"/>
      <c r="J3" s="31"/>
    </row>
    <row r="4" spans="8:10" ht="21">
      <c r="H4" s="102" t="s">
        <v>271</v>
      </c>
      <c r="I4" s="31"/>
      <c r="J4" s="31"/>
    </row>
    <row r="5" spans="8:10" ht="21">
      <c r="H5" s="102"/>
      <c r="I5" s="31"/>
      <c r="J5" s="31"/>
    </row>
    <row r="6" spans="8:10" ht="21">
      <c r="H6" s="102"/>
      <c r="I6" s="31"/>
      <c r="J6" s="31"/>
    </row>
    <row r="7" ht="23.25" customHeight="1"/>
    <row r="8" spans="1:10" ht="24.75" customHeight="1">
      <c r="A8" s="210" t="s">
        <v>107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ht="36.7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20.25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22.5" customHeight="1">
      <c r="A11" s="109" t="s">
        <v>62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.75" customHeight="1">
      <c r="A12" s="108" t="s">
        <v>54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 customHeight="1">
      <c r="A13" s="51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7.75" customHeight="1">
      <c r="A14" s="211" t="s">
        <v>12</v>
      </c>
      <c r="B14" s="211" t="s">
        <v>13</v>
      </c>
      <c r="C14" s="211" t="s">
        <v>5</v>
      </c>
      <c r="D14" s="211" t="s">
        <v>73</v>
      </c>
      <c r="E14" s="211" t="s">
        <v>74</v>
      </c>
      <c r="F14" s="211" t="s">
        <v>75</v>
      </c>
      <c r="G14" s="211" t="s">
        <v>76</v>
      </c>
      <c r="H14" s="211" t="s">
        <v>77</v>
      </c>
      <c r="I14" s="211" t="s">
        <v>78</v>
      </c>
      <c r="J14" s="211" t="s">
        <v>79</v>
      </c>
    </row>
    <row r="15" spans="1:10" ht="27.75" customHeight="1">
      <c r="A15" s="211"/>
      <c r="B15" s="211"/>
      <c r="C15" s="211"/>
      <c r="D15" s="211"/>
      <c r="E15" s="211"/>
      <c r="F15" s="211"/>
      <c r="G15" s="211"/>
      <c r="H15" s="211"/>
      <c r="I15" s="211"/>
      <c r="J15" s="211"/>
    </row>
    <row r="16" spans="1:10" ht="27.7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</row>
    <row r="17" spans="1:10" ht="27.75" customHeight="1">
      <c r="A17" s="211"/>
      <c r="B17" s="211"/>
      <c r="C17" s="211"/>
      <c r="D17" s="211"/>
      <c r="E17" s="211"/>
      <c r="F17" s="211"/>
      <c r="G17" s="211"/>
      <c r="H17" s="211"/>
      <c r="I17" s="211"/>
      <c r="J17" s="211"/>
    </row>
    <row r="18" spans="1:10" ht="4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</row>
    <row r="19" spans="1:10" ht="1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</row>
    <row r="20" spans="1:10" ht="48.75" customHeight="1">
      <c r="A20" s="57" t="s">
        <v>15</v>
      </c>
      <c r="B20" s="57"/>
      <c r="C20" s="57"/>
      <c r="D20" s="58" t="s">
        <v>16</v>
      </c>
      <c r="E20" s="118"/>
      <c r="F20" s="118"/>
      <c r="G20" s="118"/>
      <c r="H20" s="118"/>
      <c r="I20" s="107">
        <f>I21</f>
        <v>-222017</v>
      </c>
      <c r="J20" s="118"/>
    </row>
    <row r="21" spans="1:10" ht="52.5" customHeight="1">
      <c r="A21" s="57" t="s">
        <v>17</v>
      </c>
      <c r="B21" s="57"/>
      <c r="C21" s="57"/>
      <c r="D21" s="58" t="s">
        <v>16</v>
      </c>
      <c r="E21" s="118"/>
      <c r="F21" s="118"/>
      <c r="G21" s="118"/>
      <c r="H21" s="118"/>
      <c r="I21" s="107">
        <f>SUM(I22:I25)</f>
        <v>-222017</v>
      </c>
      <c r="J21" s="118"/>
    </row>
    <row r="22" spans="1:10" ht="82.5" customHeight="1">
      <c r="A22" s="62" t="s">
        <v>143</v>
      </c>
      <c r="B22" s="62" t="s">
        <v>33</v>
      </c>
      <c r="C22" s="62" t="s">
        <v>30</v>
      </c>
      <c r="D22" s="64" t="s">
        <v>34</v>
      </c>
      <c r="E22" s="122" t="s">
        <v>269</v>
      </c>
      <c r="F22" s="61">
        <v>2021</v>
      </c>
      <c r="G22" s="106">
        <v>179022</v>
      </c>
      <c r="H22" s="61"/>
      <c r="I22" s="106">
        <v>179022</v>
      </c>
      <c r="J22" s="95">
        <v>100</v>
      </c>
    </row>
    <row r="23" spans="1:10" ht="54" customHeight="1">
      <c r="A23" s="62" t="s">
        <v>156</v>
      </c>
      <c r="B23" s="62" t="s">
        <v>157</v>
      </c>
      <c r="C23" s="62" t="s">
        <v>30</v>
      </c>
      <c r="D23" s="64" t="s">
        <v>158</v>
      </c>
      <c r="E23" s="122" t="s">
        <v>268</v>
      </c>
      <c r="F23" s="61">
        <v>2021</v>
      </c>
      <c r="G23" s="106">
        <v>48977</v>
      </c>
      <c r="H23" s="61"/>
      <c r="I23" s="106">
        <v>48977</v>
      </c>
      <c r="J23" s="95">
        <v>100</v>
      </c>
    </row>
    <row r="24" spans="1:10" ht="55.5" customHeight="1">
      <c r="A24" s="206" t="s">
        <v>144</v>
      </c>
      <c r="B24" s="206" t="s">
        <v>32</v>
      </c>
      <c r="C24" s="206" t="s">
        <v>30</v>
      </c>
      <c r="D24" s="208" t="s">
        <v>37</v>
      </c>
      <c r="E24" s="110" t="s">
        <v>267</v>
      </c>
      <c r="F24" s="61">
        <v>2021</v>
      </c>
      <c r="G24" s="106">
        <v>49984</v>
      </c>
      <c r="H24" s="95"/>
      <c r="I24" s="106">
        <v>49984</v>
      </c>
      <c r="J24" s="95">
        <v>100</v>
      </c>
    </row>
    <row r="25" spans="1:10" ht="71.25" customHeight="1">
      <c r="A25" s="207"/>
      <c r="B25" s="207"/>
      <c r="C25" s="207"/>
      <c r="D25" s="209"/>
      <c r="E25" s="110" t="s">
        <v>265</v>
      </c>
      <c r="F25" s="61"/>
      <c r="G25" s="106"/>
      <c r="H25" s="95"/>
      <c r="I25" s="106">
        <v>-500000</v>
      </c>
      <c r="J25" s="95">
        <v>-100</v>
      </c>
    </row>
    <row r="26" spans="1:11" ht="57" customHeight="1">
      <c r="A26" s="57" t="s">
        <v>122</v>
      </c>
      <c r="B26" s="57"/>
      <c r="C26" s="57"/>
      <c r="D26" s="58" t="s">
        <v>123</v>
      </c>
      <c r="E26" s="110"/>
      <c r="F26" s="118"/>
      <c r="G26" s="107"/>
      <c r="H26" s="149"/>
      <c r="I26" s="107">
        <f>I27</f>
        <v>-704105</v>
      </c>
      <c r="J26" s="149"/>
      <c r="K26" s="150"/>
    </row>
    <row r="27" spans="1:11" ht="45.75" customHeight="1">
      <c r="A27" s="57" t="s">
        <v>124</v>
      </c>
      <c r="B27" s="57"/>
      <c r="C27" s="57"/>
      <c r="D27" s="58" t="s">
        <v>123</v>
      </c>
      <c r="E27" s="110"/>
      <c r="F27" s="118"/>
      <c r="G27" s="107"/>
      <c r="H27" s="149"/>
      <c r="I27" s="107">
        <f>I28</f>
        <v>-704105</v>
      </c>
      <c r="J27" s="149"/>
      <c r="K27" s="150"/>
    </row>
    <row r="28" spans="1:10" ht="105" customHeight="1">
      <c r="A28" s="71" t="s">
        <v>92</v>
      </c>
      <c r="B28" s="71" t="s">
        <v>93</v>
      </c>
      <c r="C28" s="71" t="s">
        <v>30</v>
      </c>
      <c r="D28" s="92" t="s">
        <v>94</v>
      </c>
      <c r="E28" s="122" t="s">
        <v>266</v>
      </c>
      <c r="F28" s="66"/>
      <c r="G28" s="151"/>
      <c r="H28" s="152"/>
      <c r="I28" s="151">
        <v>-704105</v>
      </c>
      <c r="J28" s="152">
        <v>-46.9</v>
      </c>
    </row>
    <row r="29" spans="1:10" ht="71.25" customHeight="1">
      <c r="A29" s="57" t="s">
        <v>56</v>
      </c>
      <c r="B29" s="57"/>
      <c r="C29" s="57"/>
      <c r="D29" s="58" t="s">
        <v>41</v>
      </c>
      <c r="E29" s="110"/>
      <c r="F29" s="61"/>
      <c r="G29" s="106"/>
      <c r="H29" s="95"/>
      <c r="I29" s="107">
        <f>I30</f>
        <v>-232853</v>
      </c>
      <c r="J29" s="95"/>
    </row>
    <row r="30" spans="1:10" ht="71.25" customHeight="1">
      <c r="A30" s="57" t="s">
        <v>40</v>
      </c>
      <c r="B30" s="57"/>
      <c r="C30" s="57"/>
      <c r="D30" s="58" t="s">
        <v>41</v>
      </c>
      <c r="E30" s="110"/>
      <c r="F30" s="61"/>
      <c r="G30" s="106"/>
      <c r="H30" s="95"/>
      <c r="I30" s="107">
        <f>I31</f>
        <v>-232853</v>
      </c>
      <c r="J30" s="95"/>
    </row>
    <row r="31" spans="1:10" ht="101.25" customHeight="1">
      <c r="A31" s="62" t="s">
        <v>145</v>
      </c>
      <c r="B31" s="71" t="s">
        <v>35</v>
      </c>
      <c r="C31" s="71" t="s">
        <v>31</v>
      </c>
      <c r="D31" s="92" t="s">
        <v>36</v>
      </c>
      <c r="E31" s="122" t="s">
        <v>174</v>
      </c>
      <c r="F31" s="61"/>
      <c r="G31" s="106"/>
      <c r="H31" s="95"/>
      <c r="I31" s="106">
        <v>-232853</v>
      </c>
      <c r="J31" s="95">
        <v>-46.2</v>
      </c>
    </row>
    <row r="32" spans="1:10" ht="74.25" customHeight="1">
      <c r="A32" s="57" t="s">
        <v>132</v>
      </c>
      <c r="B32" s="57"/>
      <c r="C32" s="57"/>
      <c r="D32" s="58" t="s">
        <v>131</v>
      </c>
      <c r="E32" s="122"/>
      <c r="F32" s="61"/>
      <c r="G32" s="106"/>
      <c r="H32" s="95"/>
      <c r="I32" s="107">
        <f>I33</f>
        <v>-263233</v>
      </c>
      <c r="J32" s="95"/>
    </row>
    <row r="33" spans="1:10" ht="64.5" customHeight="1">
      <c r="A33" s="57" t="s">
        <v>133</v>
      </c>
      <c r="B33" s="57"/>
      <c r="C33" s="57"/>
      <c r="D33" s="58" t="s">
        <v>131</v>
      </c>
      <c r="E33" s="122"/>
      <c r="F33" s="61"/>
      <c r="G33" s="106"/>
      <c r="H33" s="95"/>
      <c r="I33" s="107">
        <f>I34</f>
        <v>-263233</v>
      </c>
      <c r="J33" s="95"/>
    </row>
    <row r="34" spans="1:10" ht="87.75" customHeight="1">
      <c r="A34" s="62" t="s">
        <v>146</v>
      </c>
      <c r="B34" s="62" t="s">
        <v>35</v>
      </c>
      <c r="C34" s="62" t="s">
        <v>31</v>
      </c>
      <c r="D34" s="64" t="s">
        <v>36</v>
      </c>
      <c r="E34" s="122" t="s">
        <v>175</v>
      </c>
      <c r="F34" s="61"/>
      <c r="G34" s="106"/>
      <c r="H34" s="95"/>
      <c r="I34" s="106">
        <f>-214256-48977</f>
        <v>-263233</v>
      </c>
      <c r="J34" s="95">
        <v>-2</v>
      </c>
    </row>
    <row r="35" spans="1:10" ht="20.25">
      <c r="A35" s="96" t="s">
        <v>60</v>
      </c>
      <c r="B35" s="96" t="s">
        <v>60</v>
      </c>
      <c r="C35" s="96" t="s">
        <v>60</v>
      </c>
      <c r="D35" s="96" t="s">
        <v>52</v>
      </c>
      <c r="E35" s="96" t="s">
        <v>60</v>
      </c>
      <c r="F35" s="96" t="s">
        <v>60</v>
      </c>
      <c r="G35" s="96" t="s">
        <v>60</v>
      </c>
      <c r="H35" s="48"/>
      <c r="I35" s="105">
        <f>I20+I26+I29+I32</f>
        <v>-1422208</v>
      </c>
      <c r="J35" s="96" t="s">
        <v>60</v>
      </c>
    </row>
    <row r="39" spans="1:13" ht="26.25">
      <c r="A39" s="102"/>
      <c r="B39" s="102"/>
      <c r="C39" s="102"/>
      <c r="D39" s="102" t="s">
        <v>102</v>
      </c>
      <c r="E39" s="31"/>
      <c r="F39" s="102" t="s">
        <v>103</v>
      </c>
      <c r="G39" s="102"/>
      <c r="H39" s="102"/>
      <c r="J39" s="102"/>
      <c r="K39" s="111"/>
      <c r="M39" s="1"/>
    </row>
    <row r="40" spans="1:10" ht="22.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22.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ht="12.75">
      <c r="I42" s="52"/>
    </row>
  </sheetData>
  <sheetProtection/>
  <mergeCells count="15">
    <mergeCell ref="J14:J18"/>
    <mergeCell ref="G14:G18"/>
    <mergeCell ref="H14:H18"/>
    <mergeCell ref="E14:E18"/>
    <mergeCell ref="F14:F18"/>
    <mergeCell ref="A24:A25"/>
    <mergeCell ref="B24:B25"/>
    <mergeCell ref="C24:C25"/>
    <mergeCell ref="D24:D25"/>
    <mergeCell ref="A8:J9"/>
    <mergeCell ref="A14:A18"/>
    <mergeCell ref="B14:B18"/>
    <mergeCell ref="C14:C18"/>
    <mergeCell ref="D14:D18"/>
    <mergeCell ref="I14:I18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="65" zoomScaleNormal="65" zoomScalePageLayoutView="0" workbookViewId="0" topLeftCell="D1">
      <selection activeCell="E4" sqref="E4"/>
    </sheetView>
  </sheetViews>
  <sheetFormatPr defaultColWidth="9.125" defaultRowHeight="12.75"/>
  <cols>
    <col min="1" max="1" width="18.125" style="5" customWidth="1"/>
    <col min="2" max="2" width="16.125" style="5" customWidth="1"/>
    <col min="3" max="3" width="17.875" style="5" customWidth="1"/>
    <col min="4" max="4" width="58.625" style="5" customWidth="1"/>
    <col min="5" max="5" width="86.50390625" style="5" customWidth="1"/>
    <col min="6" max="6" width="26.625" style="47" customWidth="1"/>
    <col min="7" max="7" width="24.125" style="5" bestFit="1" customWidth="1"/>
    <col min="8" max="8" width="21.625" style="5" bestFit="1" customWidth="1"/>
    <col min="9" max="9" width="20.00390625" style="5" bestFit="1" customWidth="1"/>
    <col min="10" max="10" width="18.375" style="5" bestFit="1" customWidth="1"/>
    <col min="11" max="11" width="10.50390625" style="5" bestFit="1" customWidth="1"/>
    <col min="12" max="16384" width="9.125" style="5" customWidth="1"/>
  </cols>
  <sheetData>
    <row r="1" spans="8:10" ht="22.5">
      <c r="H1" s="102" t="s">
        <v>116</v>
      </c>
      <c r="J1" s="2"/>
    </row>
    <row r="2" spans="8:11" ht="22.5">
      <c r="H2" s="103" t="s">
        <v>105</v>
      </c>
      <c r="J2" s="55"/>
      <c r="K2"/>
    </row>
    <row r="3" spans="8:11" ht="22.5">
      <c r="H3" s="103" t="s">
        <v>101</v>
      </c>
      <c r="J3" s="2"/>
      <c r="K3"/>
    </row>
    <row r="4" spans="8:11" ht="22.5">
      <c r="H4" s="102" t="s">
        <v>270</v>
      </c>
      <c r="J4" s="2"/>
      <c r="K4"/>
    </row>
    <row r="5" spans="8:11" ht="22.5">
      <c r="H5" s="102"/>
      <c r="J5" s="2"/>
      <c r="K5"/>
    </row>
    <row r="6" spans="8:11" ht="22.5">
      <c r="H6" s="102"/>
      <c r="J6" s="2"/>
      <c r="K6"/>
    </row>
    <row r="7" spans="1:10" ht="33.75" customHeight="1">
      <c r="A7" s="212" t="s">
        <v>108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0" ht="22.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ht="21">
      <c r="A9" s="78">
        <v>21528000000</v>
      </c>
    </row>
    <row r="10" ht="18">
      <c r="A10" s="56" t="s">
        <v>54</v>
      </c>
    </row>
    <row r="11" ht="18">
      <c r="J11" s="54" t="s">
        <v>0</v>
      </c>
    </row>
    <row r="12" spans="1:10" s="53" customFormat="1" ht="41.25" customHeight="1">
      <c r="A12" s="213" t="s">
        <v>12</v>
      </c>
      <c r="B12" s="213" t="s">
        <v>13</v>
      </c>
      <c r="C12" s="213" t="s">
        <v>5</v>
      </c>
      <c r="D12" s="213" t="s">
        <v>80</v>
      </c>
      <c r="E12" s="213" t="s">
        <v>81</v>
      </c>
      <c r="F12" s="213" t="s">
        <v>82</v>
      </c>
      <c r="G12" s="213" t="s">
        <v>59</v>
      </c>
      <c r="H12" s="213" t="s">
        <v>1</v>
      </c>
      <c r="I12" s="213" t="s">
        <v>2</v>
      </c>
      <c r="J12" s="213"/>
    </row>
    <row r="13" spans="1:10" s="53" customFormat="1" ht="9.75" customHeight="1" hidden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53" customFormat="1" ht="15" hidden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 s="53" customFormat="1" ht="9.75" customHeight="1" hidden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s="53" customFormat="1" ht="15" hidden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s="53" customFormat="1" ht="51" customHeight="1">
      <c r="A17" s="213"/>
      <c r="B17" s="213"/>
      <c r="C17" s="213"/>
      <c r="D17" s="213"/>
      <c r="E17" s="213"/>
      <c r="F17" s="213"/>
      <c r="G17" s="213"/>
      <c r="H17" s="213"/>
      <c r="I17" s="213" t="s">
        <v>3</v>
      </c>
      <c r="J17" s="213" t="s">
        <v>4</v>
      </c>
    </row>
    <row r="18" spans="1:10" s="53" customFormat="1" ht="99.7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0" ht="15">
      <c r="A19" s="89">
        <v>1</v>
      </c>
      <c r="B19" s="89">
        <v>2</v>
      </c>
      <c r="C19" s="89">
        <v>3</v>
      </c>
      <c r="D19" s="89">
        <v>4</v>
      </c>
      <c r="E19" s="89">
        <v>5</v>
      </c>
      <c r="F19" s="89">
        <v>6</v>
      </c>
      <c r="G19" s="89">
        <v>7</v>
      </c>
      <c r="H19" s="89">
        <v>8</v>
      </c>
      <c r="I19" s="89">
        <v>9</v>
      </c>
      <c r="J19" s="89">
        <v>10</v>
      </c>
    </row>
    <row r="20" spans="1:10" s="102" customFormat="1" ht="48.75" customHeight="1">
      <c r="A20" s="57" t="s">
        <v>15</v>
      </c>
      <c r="B20" s="57"/>
      <c r="C20" s="57"/>
      <c r="D20" s="58" t="s">
        <v>16</v>
      </c>
      <c r="E20" s="90"/>
      <c r="F20" s="90"/>
      <c r="G20" s="129">
        <f>G21</f>
        <v>361135</v>
      </c>
      <c r="H20" s="129">
        <f>H21</f>
        <v>2260252</v>
      </c>
      <c r="I20" s="129">
        <f>I21</f>
        <v>-1899117</v>
      </c>
      <c r="J20" s="129">
        <f>J21</f>
        <v>-1899117</v>
      </c>
    </row>
    <row r="21" spans="1:10" s="102" customFormat="1" ht="45" customHeight="1">
      <c r="A21" s="57" t="s">
        <v>17</v>
      </c>
      <c r="B21" s="57"/>
      <c r="C21" s="57"/>
      <c r="D21" s="58" t="s">
        <v>16</v>
      </c>
      <c r="E21" s="90"/>
      <c r="F21" s="90"/>
      <c r="G21" s="129">
        <f aca="true" t="shared" si="0" ref="G21:G35">H21+I21</f>
        <v>361135</v>
      </c>
      <c r="H21" s="129">
        <f>SUM(H25:H38)</f>
        <v>2260252</v>
      </c>
      <c r="I21" s="129">
        <f>SUM(I25:I38)</f>
        <v>-1899117</v>
      </c>
      <c r="J21" s="129">
        <f>SUM(J25:J38)</f>
        <v>-1899117</v>
      </c>
    </row>
    <row r="22" spans="1:10" s="102" customFormat="1" ht="126" hidden="1">
      <c r="A22" s="59" t="s">
        <v>18</v>
      </c>
      <c r="B22" s="59" t="s">
        <v>19</v>
      </c>
      <c r="C22" s="59" t="s">
        <v>20</v>
      </c>
      <c r="D22" s="104" t="s">
        <v>21</v>
      </c>
      <c r="E22" s="60" t="s">
        <v>87</v>
      </c>
      <c r="F22" s="66" t="s">
        <v>109</v>
      </c>
      <c r="G22" s="126">
        <f t="shared" si="0"/>
        <v>0</v>
      </c>
      <c r="H22" s="126"/>
      <c r="I22" s="126"/>
      <c r="J22" s="126"/>
    </row>
    <row r="23" spans="1:10" s="102" customFormat="1" ht="126" hidden="1">
      <c r="A23" s="59" t="s">
        <v>22</v>
      </c>
      <c r="B23" s="72" t="s">
        <v>23</v>
      </c>
      <c r="C23" s="59" t="s">
        <v>24</v>
      </c>
      <c r="D23" s="80" t="s">
        <v>25</v>
      </c>
      <c r="E23" s="65" t="s">
        <v>99</v>
      </c>
      <c r="F23" s="66" t="s">
        <v>96</v>
      </c>
      <c r="G23" s="126">
        <f t="shared" si="0"/>
        <v>0</v>
      </c>
      <c r="H23" s="126"/>
      <c r="I23" s="126"/>
      <c r="J23" s="126"/>
    </row>
    <row r="24" spans="1:10" s="102" customFormat="1" ht="126" hidden="1">
      <c r="A24" s="62" t="s">
        <v>26</v>
      </c>
      <c r="B24" s="62" t="s">
        <v>27</v>
      </c>
      <c r="C24" s="62" t="s">
        <v>28</v>
      </c>
      <c r="D24" s="64" t="s">
        <v>91</v>
      </c>
      <c r="E24" s="65" t="s">
        <v>83</v>
      </c>
      <c r="F24" s="66" t="s">
        <v>97</v>
      </c>
      <c r="G24" s="126">
        <f t="shared" si="0"/>
        <v>0</v>
      </c>
      <c r="H24" s="126"/>
      <c r="I24" s="126">
        <f>J24</f>
        <v>0</v>
      </c>
      <c r="J24" s="126"/>
    </row>
    <row r="25" spans="1:10" s="102" customFormat="1" ht="163.5" customHeight="1">
      <c r="A25" s="62" t="s">
        <v>22</v>
      </c>
      <c r="B25" s="62" t="s">
        <v>23</v>
      </c>
      <c r="C25" s="62" t="s">
        <v>24</v>
      </c>
      <c r="D25" s="64" t="s">
        <v>25</v>
      </c>
      <c r="E25" s="65" t="s">
        <v>99</v>
      </c>
      <c r="F25" s="66" t="s">
        <v>150</v>
      </c>
      <c r="G25" s="126">
        <f t="shared" si="0"/>
        <v>196116</v>
      </c>
      <c r="H25" s="126">
        <f>196116</f>
        <v>196116</v>
      </c>
      <c r="I25" s="126"/>
      <c r="J25" s="126"/>
    </row>
    <row r="26" spans="1:10" s="102" customFormat="1" ht="171.75" customHeight="1">
      <c r="A26" s="62" t="s">
        <v>204</v>
      </c>
      <c r="B26" s="62" t="s">
        <v>205</v>
      </c>
      <c r="C26" s="62" t="s">
        <v>29</v>
      </c>
      <c r="D26" s="64" t="s">
        <v>206</v>
      </c>
      <c r="E26" s="67" t="s">
        <v>257</v>
      </c>
      <c r="F26" s="68" t="s">
        <v>258</v>
      </c>
      <c r="G26" s="126">
        <f t="shared" si="0"/>
        <v>400000</v>
      </c>
      <c r="H26" s="126">
        <f>400000</f>
        <v>400000</v>
      </c>
      <c r="I26" s="126"/>
      <c r="J26" s="126"/>
    </row>
    <row r="27" spans="1:10" s="102" customFormat="1" ht="171.75" customHeight="1">
      <c r="A27" s="62" t="s">
        <v>214</v>
      </c>
      <c r="B27" s="62" t="s">
        <v>215</v>
      </c>
      <c r="C27" s="62" t="s">
        <v>29</v>
      </c>
      <c r="D27" s="64" t="s">
        <v>216</v>
      </c>
      <c r="E27" s="67" t="s">
        <v>257</v>
      </c>
      <c r="F27" s="68" t="s">
        <v>258</v>
      </c>
      <c r="G27" s="126">
        <f t="shared" si="0"/>
        <v>-1500000</v>
      </c>
      <c r="H27" s="126"/>
      <c r="I27" s="126">
        <f>J27</f>
        <v>-1500000</v>
      </c>
      <c r="J27" s="126">
        <f>-1000000-500000</f>
        <v>-1500000</v>
      </c>
    </row>
    <row r="28" spans="1:10" s="102" customFormat="1" ht="171.75" customHeight="1">
      <c r="A28" s="62" t="s">
        <v>217</v>
      </c>
      <c r="B28" s="62" t="s">
        <v>218</v>
      </c>
      <c r="C28" s="62" t="s">
        <v>219</v>
      </c>
      <c r="D28" s="64" t="s">
        <v>220</v>
      </c>
      <c r="E28" s="67" t="s">
        <v>259</v>
      </c>
      <c r="F28" s="66" t="s">
        <v>260</v>
      </c>
      <c r="G28" s="126">
        <f t="shared" si="0"/>
        <v>-41363</v>
      </c>
      <c r="H28" s="126">
        <v>-41363</v>
      </c>
      <c r="I28" s="126"/>
      <c r="J28" s="126"/>
    </row>
    <row r="29" spans="1:10" s="102" customFormat="1" ht="156" customHeight="1">
      <c r="A29" s="62" t="s">
        <v>143</v>
      </c>
      <c r="B29" s="62" t="s">
        <v>33</v>
      </c>
      <c r="C29" s="62" t="s">
        <v>30</v>
      </c>
      <c r="D29" s="64" t="s">
        <v>34</v>
      </c>
      <c r="E29" s="65" t="s">
        <v>115</v>
      </c>
      <c r="F29" s="68" t="s">
        <v>153</v>
      </c>
      <c r="G29" s="126">
        <f t="shared" si="0"/>
        <v>179022</v>
      </c>
      <c r="H29" s="126"/>
      <c r="I29" s="126">
        <f aca="true" t="shared" si="1" ref="I29:I35">J29</f>
        <v>179022</v>
      </c>
      <c r="J29" s="126">
        <f>179022</f>
        <v>179022</v>
      </c>
    </row>
    <row r="30" spans="1:10" s="102" customFormat="1" ht="156.75" customHeight="1">
      <c r="A30" s="62" t="s">
        <v>156</v>
      </c>
      <c r="B30" s="62" t="s">
        <v>157</v>
      </c>
      <c r="C30" s="62" t="s">
        <v>30</v>
      </c>
      <c r="D30" s="64" t="s">
        <v>158</v>
      </c>
      <c r="E30" s="65" t="s">
        <v>99</v>
      </c>
      <c r="F30" s="66" t="s">
        <v>150</v>
      </c>
      <c r="G30" s="126">
        <f t="shared" si="0"/>
        <v>48977</v>
      </c>
      <c r="H30" s="126"/>
      <c r="I30" s="126">
        <f t="shared" si="1"/>
        <v>48977</v>
      </c>
      <c r="J30" s="126">
        <f>48977</f>
        <v>48977</v>
      </c>
    </row>
    <row r="31" spans="1:10" s="102" customFormat="1" ht="163.5" customHeight="1">
      <c r="A31" s="62" t="s">
        <v>144</v>
      </c>
      <c r="B31" s="62" t="s">
        <v>32</v>
      </c>
      <c r="C31" s="62" t="s">
        <v>30</v>
      </c>
      <c r="D31" s="64" t="s">
        <v>37</v>
      </c>
      <c r="E31" s="60" t="s">
        <v>115</v>
      </c>
      <c r="F31" s="66" t="s">
        <v>154</v>
      </c>
      <c r="G31" s="126">
        <f t="shared" si="0"/>
        <v>-450016</v>
      </c>
      <c r="H31" s="126"/>
      <c r="I31" s="126">
        <f t="shared" si="1"/>
        <v>-450016</v>
      </c>
      <c r="J31" s="126">
        <f>49984-500000</f>
        <v>-450016</v>
      </c>
    </row>
    <row r="32" spans="1:10" s="102" customFormat="1" ht="156" customHeight="1" hidden="1">
      <c r="A32" s="62"/>
      <c r="B32" s="62"/>
      <c r="C32" s="62"/>
      <c r="D32" s="64"/>
      <c r="E32" s="60"/>
      <c r="F32" s="66"/>
      <c r="G32" s="126">
        <f t="shared" si="0"/>
        <v>0</v>
      </c>
      <c r="H32" s="126"/>
      <c r="I32" s="126">
        <f t="shared" si="1"/>
        <v>0</v>
      </c>
      <c r="J32" s="126"/>
    </row>
    <row r="33" spans="1:10" s="102" customFormat="1" ht="156" customHeight="1" hidden="1">
      <c r="A33" s="62"/>
      <c r="B33" s="62"/>
      <c r="C33" s="62"/>
      <c r="D33" s="64"/>
      <c r="E33" s="60"/>
      <c r="F33" s="66"/>
      <c r="G33" s="126">
        <f t="shared" si="0"/>
        <v>0</v>
      </c>
      <c r="H33" s="126"/>
      <c r="I33" s="126">
        <f t="shared" si="1"/>
        <v>0</v>
      </c>
      <c r="J33" s="126"/>
    </row>
    <row r="34" spans="1:10" s="102" customFormat="1" ht="21" hidden="1">
      <c r="A34" s="62"/>
      <c r="B34" s="62"/>
      <c r="C34" s="62"/>
      <c r="D34" s="64"/>
      <c r="E34" s="67"/>
      <c r="F34" s="68"/>
      <c r="G34" s="126">
        <f t="shared" si="0"/>
        <v>0</v>
      </c>
      <c r="H34" s="126"/>
      <c r="I34" s="126">
        <f t="shared" si="1"/>
        <v>0</v>
      </c>
      <c r="J34" s="126"/>
    </row>
    <row r="35" spans="1:10" s="102" customFormat="1" ht="147">
      <c r="A35" s="62" t="s">
        <v>177</v>
      </c>
      <c r="B35" s="62" t="s">
        <v>178</v>
      </c>
      <c r="C35" s="62" t="s">
        <v>31</v>
      </c>
      <c r="D35" s="112" t="s">
        <v>179</v>
      </c>
      <c r="E35" s="60" t="s">
        <v>147</v>
      </c>
      <c r="F35" s="66" t="s">
        <v>152</v>
      </c>
      <c r="G35" s="126">
        <f t="shared" si="0"/>
        <v>-177100</v>
      </c>
      <c r="H35" s="126"/>
      <c r="I35" s="126">
        <f t="shared" si="1"/>
        <v>-177100</v>
      </c>
      <c r="J35" s="126">
        <f>130900-308000</f>
        <v>-177100</v>
      </c>
    </row>
    <row r="36" spans="1:10" s="102" customFormat="1" ht="140.25" customHeight="1">
      <c r="A36" s="217"/>
      <c r="B36" s="217"/>
      <c r="C36" s="217"/>
      <c r="D36" s="218"/>
      <c r="E36" s="60" t="s">
        <v>87</v>
      </c>
      <c r="F36" s="66" t="s">
        <v>251</v>
      </c>
      <c r="G36" s="126">
        <f>H36+I36</f>
        <v>-285231</v>
      </c>
      <c r="H36" s="126">
        <f>14705-299936</f>
        <v>-285231</v>
      </c>
      <c r="I36" s="126"/>
      <c r="J36" s="126"/>
    </row>
    <row r="37" spans="1:10" s="102" customFormat="1" ht="140.25" customHeight="1">
      <c r="A37" s="207"/>
      <c r="B37" s="207"/>
      <c r="C37" s="207"/>
      <c r="D37" s="209"/>
      <c r="E37" s="60" t="s">
        <v>176</v>
      </c>
      <c r="F37" s="66" t="s">
        <v>250</v>
      </c>
      <c r="G37" s="126">
        <f>H37</f>
        <v>734430</v>
      </c>
      <c r="H37" s="126">
        <v>734430</v>
      </c>
      <c r="I37" s="126"/>
      <c r="J37" s="126"/>
    </row>
    <row r="38" spans="1:10" s="102" customFormat="1" ht="118.5" customHeight="1">
      <c r="A38" s="62" t="s">
        <v>180</v>
      </c>
      <c r="B38" s="62" t="s">
        <v>181</v>
      </c>
      <c r="C38" s="62" t="s">
        <v>182</v>
      </c>
      <c r="D38" s="64" t="s">
        <v>183</v>
      </c>
      <c r="E38" s="60" t="s">
        <v>248</v>
      </c>
      <c r="F38" s="66" t="s">
        <v>249</v>
      </c>
      <c r="G38" s="126">
        <f>H38+I38</f>
        <v>1256300</v>
      </c>
      <c r="H38" s="126">
        <v>1256300</v>
      </c>
      <c r="I38" s="126"/>
      <c r="J38" s="126"/>
    </row>
    <row r="39" spans="1:10" s="102" customFormat="1" ht="54" customHeight="1">
      <c r="A39" s="57" t="s">
        <v>122</v>
      </c>
      <c r="B39" s="57"/>
      <c r="C39" s="57"/>
      <c r="D39" s="58" t="s">
        <v>123</v>
      </c>
      <c r="E39" s="60"/>
      <c r="F39" s="66"/>
      <c r="G39" s="129">
        <f>G40</f>
        <v>-704105</v>
      </c>
      <c r="H39" s="129"/>
      <c r="I39" s="129">
        <f>I40</f>
        <v>-704105</v>
      </c>
      <c r="J39" s="129">
        <f>J40</f>
        <v>-704105</v>
      </c>
    </row>
    <row r="40" spans="1:10" s="102" customFormat="1" ht="60" customHeight="1">
      <c r="A40" s="57" t="s">
        <v>124</v>
      </c>
      <c r="B40" s="57"/>
      <c r="C40" s="57"/>
      <c r="D40" s="58" t="s">
        <v>123</v>
      </c>
      <c r="E40" s="60"/>
      <c r="F40" s="66"/>
      <c r="G40" s="129">
        <f>G41+G42</f>
        <v>-704105</v>
      </c>
      <c r="H40" s="129"/>
      <c r="I40" s="129">
        <f>I41+I42</f>
        <v>-704105</v>
      </c>
      <c r="J40" s="129">
        <f>J41+J42</f>
        <v>-704105</v>
      </c>
    </row>
    <row r="41" spans="1:10" s="102" customFormat="1" ht="138.75" customHeight="1" hidden="1">
      <c r="A41" s="62" t="s">
        <v>125</v>
      </c>
      <c r="B41" s="62" t="s">
        <v>126</v>
      </c>
      <c r="C41" s="62" t="s">
        <v>127</v>
      </c>
      <c r="D41" s="64" t="s">
        <v>128</v>
      </c>
      <c r="E41" s="214" t="s">
        <v>84</v>
      </c>
      <c r="F41" s="215" t="s">
        <v>155</v>
      </c>
      <c r="G41" s="126">
        <f aca="true" t="shared" si="2" ref="G41:G47">H41+I41</f>
        <v>0</v>
      </c>
      <c r="H41" s="126"/>
      <c r="I41" s="126">
        <f>J41</f>
        <v>0</v>
      </c>
      <c r="J41" s="126"/>
    </row>
    <row r="42" spans="1:10" s="102" customFormat="1" ht="150.75" customHeight="1">
      <c r="A42" s="71" t="s">
        <v>92</v>
      </c>
      <c r="B42" s="71" t="s">
        <v>93</v>
      </c>
      <c r="C42" s="71" t="s">
        <v>30</v>
      </c>
      <c r="D42" s="92" t="s">
        <v>94</v>
      </c>
      <c r="E42" s="209"/>
      <c r="F42" s="216"/>
      <c r="G42" s="126">
        <f t="shared" si="2"/>
        <v>-704105</v>
      </c>
      <c r="H42" s="126"/>
      <c r="I42" s="126">
        <f>J42</f>
        <v>-704105</v>
      </c>
      <c r="J42" s="126">
        <v>-704105</v>
      </c>
    </row>
    <row r="43" spans="1:10" s="102" customFormat="1" ht="69.75" customHeight="1">
      <c r="A43" s="57" t="s">
        <v>184</v>
      </c>
      <c r="B43" s="57"/>
      <c r="C43" s="57"/>
      <c r="D43" s="58" t="s">
        <v>185</v>
      </c>
      <c r="E43" s="154"/>
      <c r="F43" s="155"/>
      <c r="G43" s="129">
        <f t="shared" si="2"/>
        <v>89526</v>
      </c>
      <c r="H43" s="129">
        <f>H44</f>
        <v>89526</v>
      </c>
      <c r="I43" s="129"/>
      <c r="J43" s="129"/>
    </row>
    <row r="44" spans="1:10" s="102" customFormat="1" ht="66.75" customHeight="1">
      <c r="A44" s="57" t="s">
        <v>186</v>
      </c>
      <c r="B44" s="57"/>
      <c r="C44" s="57"/>
      <c r="D44" s="58" t="s">
        <v>185</v>
      </c>
      <c r="E44" s="154"/>
      <c r="F44" s="155"/>
      <c r="G44" s="129">
        <f t="shared" si="2"/>
        <v>89526</v>
      </c>
      <c r="H44" s="129">
        <f>SUM(H45:H47)</f>
        <v>89526</v>
      </c>
      <c r="I44" s="129"/>
      <c r="J44" s="129"/>
    </row>
    <row r="45" spans="1:10" s="102" customFormat="1" ht="77.25" customHeight="1">
      <c r="A45" s="62" t="s">
        <v>191</v>
      </c>
      <c r="B45" s="62" t="s">
        <v>38</v>
      </c>
      <c r="C45" s="62" t="s">
        <v>20</v>
      </c>
      <c r="D45" s="64" t="s">
        <v>88</v>
      </c>
      <c r="E45" s="219" t="s">
        <v>252</v>
      </c>
      <c r="F45" s="221" t="s">
        <v>254</v>
      </c>
      <c r="G45" s="126">
        <f t="shared" si="2"/>
        <v>12442</v>
      </c>
      <c r="H45" s="126">
        <v>12442</v>
      </c>
      <c r="I45" s="126"/>
      <c r="J45" s="126"/>
    </row>
    <row r="46" spans="1:10" s="102" customFormat="1" ht="57.75" customHeight="1">
      <c r="A46" s="62" t="s">
        <v>187</v>
      </c>
      <c r="B46" s="62" t="s">
        <v>188</v>
      </c>
      <c r="C46" s="62" t="s">
        <v>189</v>
      </c>
      <c r="D46" s="64" t="s">
        <v>190</v>
      </c>
      <c r="E46" s="220"/>
      <c r="F46" s="222"/>
      <c r="G46" s="126">
        <f t="shared" si="2"/>
        <v>60000</v>
      </c>
      <c r="H46" s="126">
        <f>60000</f>
        <v>60000</v>
      </c>
      <c r="I46" s="126"/>
      <c r="J46" s="126"/>
    </row>
    <row r="47" spans="1:10" s="102" customFormat="1" ht="51" customHeight="1">
      <c r="A47" s="62" t="s">
        <v>192</v>
      </c>
      <c r="B47" s="62" t="s">
        <v>121</v>
      </c>
      <c r="C47" s="62" t="s">
        <v>31</v>
      </c>
      <c r="D47" s="64" t="s">
        <v>130</v>
      </c>
      <c r="E47" s="209"/>
      <c r="F47" s="223"/>
      <c r="G47" s="126">
        <f t="shared" si="2"/>
        <v>17084</v>
      </c>
      <c r="H47" s="126">
        <v>17084</v>
      </c>
      <c r="I47" s="126"/>
      <c r="J47" s="126"/>
    </row>
    <row r="48" spans="1:10" s="102" customFormat="1" ht="48.75" customHeight="1">
      <c r="A48" s="57" t="s">
        <v>56</v>
      </c>
      <c r="B48" s="69"/>
      <c r="C48" s="63"/>
      <c r="D48" s="70" t="s">
        <v>86</v>
      </c>
      <c r="E48" s="67"/>
      <c r="F48" s="66"/>
      <c r="G48" s="129">
        <f>G49</f>
        <v>-232853</v>
      </c>
      <c r="H48" s="129"/>
      <c r="I48" s="129">
        <f>I49</f>
        <v>-232853</v>
      </c>
      <c r="J48" s="129">
        <f>J49</f>
        <v>-232853</v>
      </c>
    </row>
    <row r="49" spans="1:10" s="102" customFormat="1" ht="53.25" customHeight="1">
      <c r="A49" s="57" t="s">
        <v>40</v>
      </c>
      <c r="B49" s="69"/>
      <c r="C49" s="63"/>
      <c r="D49" s="70" t="s">
        <v>86</v>
      </c>
      <c r="E49" s="67"/>
      <c r="F49" s="66"/>
      <c r="G49" s="129">
        <f>H49+I49</f>
        <v>-232853</v>
      </c>
      <c r="H49" s="129"/>
      <c r="I49" s="129">
        <f>SUM(I50:I53)</f>
        <v>-232853</v>
      </c>
      <c r="J49" s="129">
        <f>SUM(J50:J53)</f>
        <v>-232853</v>
      </c>
    </row>
    <row r="50" spans="1:10" s="102" customFormat="1" ht="153" customHeight="1">
      <c r="A50" s="62" t="s">
        <v>145</v>
      </c>
      <c r="B50" s="71" t="s">
        <v>35</v>
      </c>
      <c r="C50" s="71" t="s">
        <v>31</v>
      </c>
      <c r="D50" s="92" t="s">
        <v>36</v>
      </c>
      <c r="E50" s="67" t="s">
        <v>117</v>
      </c>
      <c r="F50" s="66" t="s">
        <v>148</v>
      </c>
      <c r="G50" s="126">
        <f>H50+I50</f>
        <v>-232853</v>
      </c>
      <c r="H50" s="126"/>
      <c r="I50" s="126">
        <f>J50</f>
        <v>-232853</v>
      </c>
      <c r="J50" s="126">
        <v>-232853</v>
      </c>
    </row>
    <row r="51" spans="1:10" s="102" customFormat="1" ht="126" hidden="1">
      <c r="A51" s="62" t="s">
        <v>89</v>
      </c>
      <c r="B51" s="62" t="s">
        <v>90</v>
      </c>
      <c r="C51" s="62" t="s">
        <v>39</v>
      </c>
      <c r="D51" s="112" t="s">
        <v>95</v>
      </c>
      <c r="E51" s="67" t="s">
        <v>84</v>
      </c>
      <c r="F51" s="66" t="s">
        <v>98</v>
      </c>
      <c r="G51" s="126">
        <f>H51+I51</f>
        <v>0</v>
      </c>
      <c r="H51" s="126"/>
      <c r="I51" s="126"/>
      <c r="J51" s="126"/>
    </row>
    <row r="52" spans="1:10" s="102" customFormat="1" ht="173.25" customHeight="1" hidden="1">
      <c r="A52" s="59" t="s">
        <v>92</v>
      </c>
      <c r="B52" s="59" t="s">
        <v>93</v>
      </c>
      <c r="C52" s="59" t="s">
        <v>30</v>
      </c>
      <c r="D52" s="80" t="s">
        <v>94</v>
      </c>
      <c r="E52" s="67" t="s">
        <v>85</v>
      </c>
      <c r="F52" s="66" t="s">
        <v>112</v>
      </c>
      <c r="G52" s="126">
        <f>H52+I52</f>
        <v>0</v>
      </c>
      <c r="H52" s="126"/>
      <c r="I52" s="126">
        <f>J52</f>
        <v>0</v>
      </c>
      <c r="J52" s="126"/>
    </row>
    <row r="53" spans="1:10" s="102" customFormat="1" ht="136.5" customHeight="1" hidden="1">
      <c r="A53" s="62" t="s">
        <v>53</v>
      </c>
      <c r="B53" s="62" t="s">
        <v>35</v>
      </c>
      <c r="C53" s="62" t="s">
        <v>31</v>
      </c>
      <c r="D53" s="64" t="s">
        <v>36</v>
      </c>
      <c r="E53" s="67" t="s">
        <v>85</v>
      </c>
      <c r="F53" s="66" t="s">
        <v>98</v>
      </c>
      <c r="G53" s="126">
        <f>H53+I53</f>
        <v>0</v>
      </c>
      <c r="H53" s="126"/>
      <c r="I53" s="126">
        <f>J53</f>
        <v>0</v>
      </c>
      <c r="J53" s="126"/>
    </row>
    <row r="54" spans="1:10" s="102" customFormat="1" ht="136.5" customHeight="1">
      <c r="A54" s="57" t="s">
        <v>132</v>
      </c>
      <c r="B54" s="57"/>
      <c r="C54" s="57"/>
      <c r="D54" s="58" t="s">
        <v>131</v>
      </c>
      <c r="E54" s="67"/>
      <c r="F54" s="66"/>
      <c r="G54" s="129">
        <f>G55</f>
        <v>-182968</v>
      </c>
      <c r="H54" s="129">
        <f>H55</f>
        <v>80265</v>
      </c>
      <c r="I54" s="129">
        <f>I55</f>
        <v>-263233</v>
      </c>
      <c r="J54" s="129">
        <f>J55</f>
        <v>-263233</v>
      </c>
    </row>
    <row r="55" spans="1:10" s="102" customFormat="1" ht="136.5" customHeight="1">
      <c r="A55" s="57" t="s">
        <v>133</v>
      </c>
      <c r="B55" s="57"/>
      <c r="C55" s="57"/>
      <c r="D55" s="58" t="s">
        <v>131</v>
      </c>
      <c r="E55" s="67"/>
      <c r="F55" s="66"/>
      <c r="G55" s="129">
        <f>H55+I55</f>
        <v>-182968</v>
      </c>
      <c r="H55" s="129">
        <f>SUM(H56:H58)</f>
        <v>80265</v>
      </c>
      <c r="I55" s="129">
        <f>SUM(I56:I58)</f>
        <v>-263233</v>
      </c>
      <c r="J55" s="129">
        <f>SUM(J56:J58)</f>
        <v>-263233</v>
      </c>
    </row>
    <row r="56" spans="1:10" s="102" customFormat="1" ht="136.5" customHeight="1">
      <c r="A56" s="62" t="s">
        <v>193</v>
      </c>
      <c r="B56" s="62" t="s">
        <v>194</v>
      </c>
      <c r="C56" s="62" t="s">
        <v>195</v>
      </c>
      <c r="D56" s="125" t="s">
        <v>196</v>
      </c>
      <c r="E56" s="125" t="s">
        <v>253</v>
      </c>
      <c r="F56" s="66" t="s">
        <v>262</v>
      </c>
      <c r="G56" s="126">
        <f>H56+I56</f>
        <v>83000</v>
      </c>
      <c r="H56" s="126">
        <v>83000</v>
      </c>
      <c r="I56" s="126"/>
      <c r="J56" s="126"/>
    </row>
    <row r="57" spans="1:10" s="102" customFormat="1" ht="177" customHeight="1">
      <c r="A57" s="62" t="s">
        <v>240</v>
      </c>
      <c r="B57" s="62" t="s">
        <v>241</v>
      </c>
      <c r="C57" s="62" t="s">
        <v>195</v>
      </c>
      <c r="D57" s="125" t="s">
        <v>242</v>
      </c>
      <c r="E57" s="60" t="s">
        <v>261</v>
      </c>
      <c r="F57" s="66" t="s">
        <v>263</v>
      </c>
      <c r="G57" s="126">
        <f>H57+I57</f>
        <v>-2735</v>
      </c>
      <c r="H57" s="126">
        <f>-2735</f>
        <v>-2735</v>
      </c>
      <c r="I57" s="126"/>
      <c r="J57" s="126"/>
    </row>
    <row r="58" spans="1:10" s="102" customFormat="1" ht="171.75" customHeight="1">
      <c r="A58" s="62" t="s">
        <v>146</v>
      </c>
      <c r="B58" s="62" t="s">
        <v>35</v>
      </c>
      <c r="C58" s="62" t="s">
        <v>31</v>
      </c>
      <c r="D58" s="64" t="s">
        <v>36</v>
      </c>
      <c r="E58" s="125" t="s">
        <v>142</v>
      </c>
      <c r="F58" s="66" t="s">
        <v>149</v>
      </c>
      <c r="G58" s="126">
        <f>H58+I58</f>
        <v>-263233</v>
      </c>
      <c r="H58" s="126"/>
      <c r="I58" s="126">
        <f>J58</f>
        <v>-263233</v>
      </c>
      <c r="J58" s="126">
        <f>-214256-48977</f>
        <v>-263233</v>
      </c>
    </row>
    <row r="59" spans="1:10" s="102" customFormat="1" ht="71.25" customHeight="1">
      <c r="A59" s="57" t="s">
        <v>118</v>
      </c>
      <c r="B59" s="57"/>
      <c r="C59" s="57"/>
      <c r="D59" s="130" t="s">
        <v>119</v>
      </c>
      <c r="E59" s="67"/>
      <c r="F59" s="66"/>
      <c r="G59" s="129">
        <f>G60</f>
        <v>225605</v>
      </c>
      <c r="H59" s="129">
        <f>H60</f>
        <v>225605</v>
      </c>
      <c r="I59" s="129"/>
      <c r="J59" s="129"/>
    </row>
    <row r="60" spans="1:10" s="102" customFormat="1" ht="75.75" customHeight="1">
      <c r="A60" s="120" t="s">
        <v>120</v>
      </c>
      <c r="B60" s="120"/>
      <c r="C60" s="120"/>
      <c r="D60" s="121" t="s">
        <v>119</v>
      </c>
      <c r="E60" s="67"/>
      <c r="F60" s="66"/>
      <c r="G60" s="129">
        <f aca="true" t="shared" si="3" ref="G60:G66">H60+I60</f>
        <v>225605</v>
      </c>
      <c r="H60" s="129">
        <f>SUM(H61:H62)</f>
        <v>225605</v>
      </c>
      <c r="I60" s="129"/>
      <c r="J60" s="129"/>
    </row>
    <row r="61" spans="1:10" s="102" customFormat="1" ht="129" customHeight="1">
      <c r="A61" s="206" t="s">
        <v>201</v>
      </c>
      <c r="B61" s="206" t="s">
        <v>121</v>
      </c>
      <c r="C61" s="206" t="s">
        <v>31</v>
      </c>
      <c r="D61" s="208" t="s">
        <v>202</v>
      </c>
      <c r="E61" s="64" t="s">
        <v>255</v>
      </c>
      <c r="F61" s="66" t="s">
        <v>256</v>
      </c>
      <c r="G61" s="126">
        <f t="shared" si="3"/>
        <v>209809</v>
      </c>
      <c r="H61" s="126">
        <f>209809</f>
        <v>209809</v>
      </c>
      <c r="I61" s="129"/>
      <c r="J61" s="129"/>
    </row>
    <row r="62" spans="1:10" s="102" customFormat="1" ht="155.25" customHeight="1">
      <c r="A62" s="207"/>
      <c r="B62" s="207"/>
      <c r="C62" s="207"/>
      <c r="D62" s="209"/>
      <c r="E62" s="60" t="s">
        <v>141</v>
      </c>
      <c r="F62" s="66" t="s">
        <v>151</v>
      </c>
      <c r="G62" s="126">
        <f t="shared" si="3"/>
        <v>15796</v>
      </c>
      <c r="H62" s="126">
        <f>15796</f>
        <v>15796</v>
      </c>
      <c r="I62" s="126"/>
      <c r="J62" s="126"/>
    </row>
    <row r="63" spans="1:10" s="102" customFormat="1" ht="53.25" customHeight="1">
      <c r="A63" s="57" t="s">
        <v>135</v>
      </c>
      <c r="B63" s="57"/>
      <c r="C63" s="57"/>
      <c r="D63" s="130" t="s">
        <v>51</v>
      </c>
      <c r="E63" s="64"/>
      <c r="F63" s="66"/>
      <c r="G63" s="129">
        <f t="shared" si="3"/>
        <v>35100</v>
      </c>
      <c r="H63" s="129">
        <f>H64</f>
        <v>35100</v>
      </c>
      <c r="I63" s="126"/>
      <c r="J63" s="126"/>
    </row>
    <row r="64" spans="1:10" s="102" customFormat="1" ht="49.5" customHeight="1">
      <c r="A64" s="57" t="s">
        <v>136</v>
      </c>
      <c r="B64" s="57"/>
      <c r="C64" s="57"/>
      <c r="D64" s="130" t="s">
        <v>51</v>
      </c>
      <c r="E64" s="64"/>
      <c r="F64" s="66"/>
      <c r="G64" s="129">
        <f t="shared" si="3"/>
        <v>35100</v>
      </c>
      <c r="H64" s="129">
        <f>SUM(H65)</f>
        <v>35100</v>
      </c>
      <c r="I64" s="126"/>
      <c r="J64" s="126"/>
    </row>
    <row r="65" spans="1:10" s="102" customFormat="1" ht="132" customHeight="1">
      <c r="A65" s="62" t="s">
        <v>203</v>
      </c>
      <c r="B65" s="62" t="s">
        <v>38</v>
      </c>
      <c r="C65" s="62" t="s">
        <v>20</v>
      </c>
      <c r="D65" s="64" t="s">
        <v>88</v>
      </c>
      <c r="E65" s="60" t="s">
        <v>141</v>
      </c>
      <c r="F65" s="66" t="s">
        <v>151</v>
      </c>
      <c r="G65" s="126">
        <f t="shared" si="3"/>
        <v>35100</v>
      </c>
      <c r="H65" s="126">
        <v>35100</v>
      </c>
      <c r="I65" s="126"/>
      <c r="J65" s="126"/>
    </row>
    <row r="66" spans="1:10" ht="22.5">
      <c r="A66" s="93" t="s">
        <v>55</v>
      </c>
      <c r="B66" s="93" t="s">
        <v>55</v>
      </c>
      <c r="C66" s="93" t="s">
        <v>55</v>
      </c>
      <c r="D66" s="94" t="s">
        <v>52</v>
      </c>
      <c r="E66" s="93" t="s">
        <v>55</v>
      </c>
      <c r="F66" s="93" t="s">
        <v>55</v>
      </c>
      <c r="G66" s="91">
        <f t="shared" si="3"/>
        <v>-408560</v>
      </c>
      <c r="H66" s="91">
        <f>H20+H39+H43+H48+H54+H59+H63</f>
        <v>2690748</v>
      </c>
      <c r="I66" s="91">
        <f>I20+I39+I43+I48+I54+I59+I63</f>
        <v>-3099308</v>
      </c>
      <c r="J66" s="91">
        <f>J20+J39+J43+J48+J54+J59+J63</f>
        <v>-3099308</v>
      </c>
    </row>
    <row r="67" spans="1:10" ht="22.5">
      <c r="A67" s="115"/>
      <c r="B67" s="115"/>
      <c r="C67" s="115"/>
      <c r="D67" s="116"/>
      <c r="E67" s="115"/>
      <c r="F67" s="115"/>
      <c r="G67" s="117"/>
      <c r="H67" s="117"/>
      <c r="I67" s="117"/>
      <c r="J67" s="117"/>
    </row>
    <row r="68" spans="1:10" ht="22.5">
      <c r="A68" s="115"/>
      <c r="B68" s="115"/>
      <c r="C68" s="115"/>
      <c r="D68" s="116"/>
      <c r="E68" s="115"/>
      <c r="F68" s="115"/>
      <c r="G68" s="117"/>
      <c r="H68" s="117"/>
      <c r="I68" s="117"/>
      <c r="J68" s="117"/>
    </row>
    <row r="69" spans="1:10" ht="22.5">
      <c r="A69" s="115"/>
      <c r="B69" s="115"/>
      <c r="C69" s="115"/>
      <c r="D69" s="116"/>
      <c r="E69" s="115"/>
      <c r="F69" s="115"/>
      <c r="G69" s="117"/>
      <c r="H69" s="117"/>
      <c r="I69" s="117"/>
      <c r="J69" s="117"/>
    </row>
    <row r="70" spans="1:13" ht="22.5">
      <c r="A70" s="2" t="s">
        <v>102</v>
      </c>
      <c r="B70" s="2"/>
      <c r="C70" s="2"/>
      <c r="D70" s="2"/>
      <c r="E70" s="2"/>
      <c r="F70" s="2"/>
      <c r="G70" s="2"/>
      <c r="H70" s="2"/>
      <c r="I70" s="2" t="s">
        <v>103</v>
      </c>
      <c r="J70" s="2"/>
      <c r="K70" s="49"/>
      <c r="L70" s="2"/>
      <c r="M70"/>
    </row>
    <row r="71" spans="4:10" ht="18">
      <c r="D71" s="31"/>
      <c r="E71" s="31"/>
      <c r="F71" s="54"/>
      <c r="G71" s="31"/>
      <c r="H71" s="31"/>
      <c r="I71" s="31"/>
      <c r="J71" s="31"/>
    </row>
    <row r="73" spans="7:8" ht="30">
      <c r="G73" s="100"/>
      <c r="H73" s="100"/>
    </row>
    <row r="74" spans="7:8" ht="30">
      <c r="G74" s="101"/>
      <c r="H74" s="101"/>
    </row>
    <row r="75" spans="7:8" ht="30">
      <c r="G75" s="100"/>
      <c r="H75" s="100"/>
    </row>
    <row r="76" spans="7:8" ht="30">
      <c r="G76" s="100"/>
      <c r="H76" s="100"/>
    </row>
  </sheetData>
  <sheetProtection/>
  <mergeCells count="24">
    <mergeCell ref="E45:E47"/>
    <mergeCell ref="F45:F47"/>
    <mergeCell ref="A61:A62"/>
    <mergeCell ref="B61:B62"/>
    <mergeCell ref="C61:C62"/>
    <mergeCell ref="D61:D62"/>
    <mergeCell ref="E41:E42"/>
    <mergeCell ref="F41:F42"/>
    <mergeCell ref="I17:I18"/>
    <mergeCell ref="J17:J18"/>
    <mergeCell ref="A36:A37"/>
    <mergeCell ref="B36:B37"/>
    <mergeCell ref="C36:C37"/>
    <mergeCell ref="D36:D37"/>
    <mergeCell ref="F12:F18"/>
    <mergeCell ref="G12:G18"/>
    <mergeCell ref="A7:J7"/>
    <mergeCell ref="A12:A18"/>
    <mergeCell ref="B12:B18"/>
    <mergeCell ref="C12:C18"/>
    <mergeCell ref="D12:D18"/>
    <mergeCell ref="E12:E18"/>
    <mergeCell ref="H12:H18"/>
    <mergeCell ref="I12:J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2021-06-17T09:16:37Z</cp:lastPrinted>
  <dcterms:created xsi:type="dcterms:W3CDTF">2019-10-18T11:31:34Z</dcterms:created>
  <dcterms:modified xsi:type="dcterms:W3CDTF">2021-06-25T10:44:23Z</dcterms:modified>
  <cp:category/>
  <cp:version/>
  <cp:contentType/>
  <cp:contentStatus/>
</cp:coreProperties>
</file>