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8100" activeTab="0"/>
  </bookViews>
  <sheets>
    <sheet name="Лист2" sheetId="1" r:id="rId1"/>
  </sheets>
  <definedNames>
    <definedName name="_xlnm.Print_Titles" localSheetId="0">'Лист2'!$11:$11</definedName>
  </definedNames>
  <calcPr fullCalcOnLoad="1"/>
</workbook>
</file>

<file path=xl/sharedStrings.xml><?xml version="1.0" encoding="utf-8"?>
<sst xmlns="http://schemas.openxmlformats.org/spreadsheetml/2006/main" count="209" uniqueCount="91">
  <si>
    <t>Всього:</t>
  </si>
  <si>
    <t xml:space="preserve">Найменування об’єкта </t>
  </si>
  <si>
    <t>Виконавець</t>
  </si>
  <si>
    <t>Термін виконання</t>
  </si>
  <si>
    <t xml:space="preserve">Джерело фінансування, тис. грн. </t>
  </si>
  <si>
    <t>Очікуваний результат</t>
  </si>
  <si>
    <t>Загальний обсяг</t>
  </si>
  <si>
    <t>У тому числі:</t>
  </si>
  <si>
    <t>Міський бюджет</t>
  </si>
  <si>
    <t>Інші джерела</t>
  </si>
  <si>
    <t>Благоустрій території</t>
  </si>
  <si>
    <t xml:space="preserve">1. </t>
  </si>
  <si>
    <t xml:space="preserve"> </t>
  </si>
  <si>
    <t xml:space="preserve"> РАЗОМ:</t>
  </si>
  <si>
    <t>ЗАХОДИ</t>
  </si>
  <si>
    <t>Місце впровадження</t>
  </si>
  <si>
    <t>№ з/п</t>
  </si>
  <si>
    <t>смт.Дніпряни, с.Корсунка, с.Піщане,         с.Нові Лагері</t>
  </si>
  <si>
    <t>Відділ з питань управління комунальним майном, інфраструктури Дніпрянського старостинського округу Новокаховської міської ради</t>
  </si>
  <si>
    <t>2019 рік</t>
  </si>
  <si>
    <t>2020 рік</t>
  </si>
  <si>
    <t>2021 рік</t>
  </si>
  <si>
    <t>Забезпечення безпеки пересування громадян в нічний та вечірній час</t>
  </si>
  <si>
    <t>Покращення санітарного стану населених пунктів</t>
  </si>
  <si>
    <t>Придбання зупинок громадського транспорту</t>
  </si>
  <si>
    <t>Забезпечення відновлення об'єктів благоустрою</t>
  </si>
  <si>
    <t xml:space="preserve">смт.Дніпряни, с.Корсунка, с.Піщане,       </t>
  </si>
  <si>
    <t>Розроблення схеми санітарного очищення населених пунктів Дніпрянського старостинського округу Новокаховської міської ради</t>
  </si>
  <si>
    <t>Виконання вимог законодавства в сфері поводження з відходами</t>
  </si>
  <si>
    <t>смт.Дніпряни, с.Корсунка, с.Піщане</t>
  </si>
  <si>
    <t>Реалізація плану соціально-економічного розвитку населених пунктів</t>
  </si>
  <si>
    <t>смт.Дніпряни</t>
  </si>
  <si>
    <t xml:space="preserve">Обслуговування доріг в зимовий період </t>
  </si>
  <si>
    <t>Забезпечення безпеки руху</t>
  </si>
  <si>
    <t>Поточний ремонт доріг смт Дніпряни, Дніпряни- Корсунка, Корсунка- Піщане</t>
  </si>
  <si>
    <t>Забезпечення відновлення об'єктів благоустрою, безпеки руху, санітарного стану</t>
  </si>
  <si>
    <t>Утримання узбіччя доріг</t>
  </si>
  <si>
    <t>Поточний ремонт асфальтного покриття прибудинкової території в смт Дніпряни</t>
  </si>
  <si>
    <t>Покращення безпеки руху для мешканців багатоповерхівок та покращення блаугоустрою</t>
  </si>
  <si>
    <t xml:space="preserve">Реконструкція мереж зовнішнього освітлення </t>
  </si>
  <si>
    <t>смт.Дніпряни,  с.Піщане,         с.Нові Лагері</t>
  </si>
  <si>
    <t>Розвиток інфраструктури насених пунктів, покращення стану місць загального користування</t>
  </si>
  <si>
    <t>Будівництво, реконструкція та капітальний ремонт об’єктів соціальної та виробничої інфраструктури комунальної власності</t>
  </si>
  <si>
    <t>Капітальний ремонт фасаду громадського будинку по вул. Суворова, 12 в с. Корсунка Херсонської області</t>
  </si>
  <si>
    <t>Капітальний ремонт покрівлі громадського будинку по вул. Суворова, 12 в с. Корсунка Херсонської області</t>
  </si>
  <si>
    <t>с.Корсунка</t>
  </si>
  <si>
    <t>Забезпечення відновлення об'єктів благоустрою,  санітарного стану</t>
  </si>
  <si>
    <t>Улаштування огорожі скверу меморіального в смт Дніпряни по вул. Новолагерська Херсонської області</t>
  </si>
  <si>
    <t>Забезпечення пожежної безпеки на території Дніпрянського старостинського округу</t>
  </si>
  <si>
    <t>Капітальний ремонт пожежних гідрантів</t>
  </si>
  <si>
    <t>смт Дніпряни</t>
  </si>
  <si>
    <t>Улаштування протипожежних гідрантів на території приватного житлового сектору в межах території старостинського округу</t>
  </si>
  <si>
    <t>Виготовлення та встановлення покажчиків місцезнаходження джерел протипожежного водопостачання</t>
  </si>
  <si>
    <t>Реконструкція водогону системи водопостачання та водовідведення в с. Корсунка, с.Піщане, с.Нові Лагері</t>
  </si>
  <si>
    <t>Реконструкція водогону в смт Дніпряни</t>
  </si>
  <si>
    <t>с. Корсунка, с.Піщане, с.Нові Лагері</t>
  </si>
  <si>
    <t>Забезпечення відновлення об'єктів благоустрою, санітарного стану</t>
  </si>
  <si>
    <t>Секретар міської ради                                                                                                                                                                                О.В.Лук’яненко</t>
  </si>
  <si>
    <t>Утримання та поточний ремонт мереж зовнішнього освітлення</t>
  </si>
  <si>
    <t>Утримання та розвиток автомобільних доріг та дорожньої інфраструктури</t>
  </si>
  <si>
    <t>Розробка містобудівної документації</t>
  </si>
  <si>
    <t>Проекти землеустрою</t>
  </si>
  <si>
    <t>Придбання спортивно-ігрового майданчика</t>
  </si>
  <si>
    <t>смт.Дніпряни,  с.Піщане,         с.Нові Лагері , с.Корсунка</t>
  </si>
  <si>
    <t>Всього заплановано по програмі:</t>
  </si>
  <si>
    <t>з них: 2019 рік</t>
  </si>
  <si>
    <t>Очищування та обробка грунтів (сміттєзвалищ бульдозером)</t>
  </si>
  <si>
    <t>Озеленення територій  та утримання зелених насаджень</t>
  </si>
  <si>
    <t>Послуги з прибирання та підмітання вулиць</t>
  </si>
  <si>
    <t>Поточний ремонт фасаду за адресою смт.Дніпряни, вул.Корсунська, 9</t>
  </si>
  <si>
    <t xml:space="preserve"> Програми розвитку інфраструктури Дніпрянського старостинського округу Новокаховської міської ради на 2019-2021 роки</t>
  </si>
  <si>
    <t>смт.Дніпряни, с.Корсунка</t>
  </si>
  <si>
    <t xml:space="preserve"> с.Нові Лагері</t>
  </si>
  <si>
    <t>с. Піщане</t>
  </si>
  <si>
    <t>с.Піщане</t>
  </si>
  <si>
    <t>Виготовлення містобудівної документації "Зміни до генерального плану поєднаного з детальними планами окремих територій та зонування" с. Нові Лагері, с. Піщане</t>
  </si>
  <si>
    <t>Розробка Проектів землеустрою щодо зміни меж населених пунктів  Дніпрянського старостинського округу Новокаховської міської ради с. Нові Лагері, с. Піщане</t>
  </si>
  <si>
    <t>Розробка технічної документації з нормативно грошової оцінки населених пунктів: с.Корсунка, смт Дніпряни, с. Нові Лагері, с. Піщане</t>
  </si>
  <si>
    <t>смт. Дніпряни</t>
  </si>
  <si>
    <t>Капітальний ремонт  проїзної частини по вул. Миру в с.Нові Лагері  м.Нова Каховка Херсонської області</t>
  </si>
  <si>
    <t>с.Нові Лагері</t>
  </si>
  <si>
    <t>Реконструкція існуючої будівлі під "Народний дім" за адресою: Херсонська обл., смт.Дніпряни, вул. 1Травня, 8</t>
  </si>
  <si>
    <t>Додаток  2</t>
  </si>
  <si>
    <t>Позачергова технічна перевірка відповідності стану трифазного засобу обліку електричної енергії та схеми його підключення в електричних установках до 1000 В після його заміни або встановлення, у разі відновлення  електропостачання або підключення сезонних споживачів за заявкою юридичного споживача</t>
  </si>
  <si>
    <t>Забезпечення технічної перевірки лічильників вуличного освітлення</t>
  </si>
  <si>
    <t>Державна експертиза проектів землеустрою щодо зміни меж населених пунктів Новокаховської міської ради (Дніпрянського старостинського округу Новокаховської міської ради) смт.Дніпряни, с.Корсунка, та розробка технічної документації з нормативної грошової оцінки земель с. Корсунка, смт.Дніпряни</t>
  </si>
  <si>
    <t>Будівництво спортивного майданчика біля Дніпрянської ЗОШ І-ІІІ ступенів Новокаховської міської ради Херсонської області за адресою: вул.Корсунська, 3, смт.Дніпряни, м.Нова Каховка, Херсонської області</t>
  </si>
  <si>
    <t>с. Нові Лагері</t>
  </si>
  <si>
    <t>Улаштування вуличного туалету село Нові Лагері</t>
  </si>
  <si>
    <t>Державний бюджет</t>
  </si>
  <si>
    <t>до рішення сесії міської ради від 22.08.2019 року №2138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</si>
</sst>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28"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 applyProtection="1">
      <alignment vertical="top" wrapText="1"/>
      <protection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6" fillId="0" borderId="1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3.140625" style="1" bestFit="1" customWidth="1"/>
    <col min="2" max="2" width="47.28125" style="1" customWidth="1"/>
    <col min="3" max="3" width="15.140625" style="1" customWidth="1"/>
    <col min="4" max="4" width="31.57421875" style="1" customWidth="1"/>
    <col min="5" max="5" width="9.140625" style="1" customWidth="1"/>
    <col min="6" max="6" width="14.7109375" style="1" customWidth="1"/>
    <col min="7" max="7" width="9.140625" style="1" customWidth="1"/>
    <col min="8" max="8" width="10.57421875" style="1" customWidth="1"/>
    <col min="9" max="9" width="11.140625" style="1" customWidth="1"/>
    <col min="10" max="10" width="24.421875" style="1" customWidth="1"/>
    <col min="11" max="16384" width="9.140625" style="1" customWidth="1"/>
  </cols>
  <sheetData>
    <row r="1" ht="15">
      <c r="H1" s="35" t="s">
        <v>82</v>
      </c>
    </row>
    <row r="2" spans="8:10" ht="35.25" customHeight="1">
      <c r="H2" s="41" t="s">
        <v>90</v>
      </c>
      <c r="I2" s="41"/>
      <c r="J2" s="41"/>
    </row>
    <row r="3" spans="8:10" ht="12.75" customHeight="1">
      <c r="H3" s="37"/>
      <c r="I3" s="37"/>
      <c r="J3" s="37"/>
    </row>
    <row r="4" spans="8:10" ht="12.75" customHeight="1">
      <c r="H4" s="37"/>
      <c r="I4" s="37"/>
      <c r="J4" s="37"/>
    </row>
    <row r="5" spans="2:10" ht="15.75">
      <c r="B5" s="73" t="s">
        <v>14</v>
      </c>
      <c r="C5" s="73"/>
      <c r="D5" s="73"/>
      <c r="E5" s="73"/>
      <c r="F5" s="73"/>
      <c r="G5" s="73"/>
      <c r="H5" s="73"/>
      <c r="I5" s="73"/>
      <c r="J5" s="73"/>
    </row>
    <row r="6" spans="2:10" ht="21.75" customHeight="1">
      <c r="B6" s="66" t="s">
        <v>70</v>
      </c>
      <c r="C6" s="66"/>
      <c r="D6" s="66"/>
      <c r="E6" s="66"/>
      <c r="F6" s="66"/>
      <c r="G6" s="66"/>
      <c r="H6" s="66"/>
      <c r="I6" s="66"/>
      <c r="J6" s="66"/>
    </row>
    <row r="7" ht="17.25" thickBot="1">
      <c r="G7" s="2"/>
    </row>
    <row r="8" spans="1:10" ht="24.75" customHeight="1" thickBot="1">
      <c r="A8" s="57" t="s">
        <v>16</v>
      </c>
      <c r="B8" s="57" t="s">
        <v>1</v>
      </c>
      <c r="C8" s="57" t="s">
        <v>15</v>
      </c>
      <c r="D8" s="57" t="s">
        <v>2</v>
      </c>
      <c r="E8" s="57" t="s">
        <v>3</v>
      </c>
      <c r="F8" s="60" t="s">
        <v>4</v>
      </c>
      <c r="G8" s="61"/>
      <c r="H8" s="61"/>
      <c r="I8" s="62"/>
      <c r="J8" s="57" t="s">
        <v>5</v>
      </c>
    </row>
    <row r="9" spans="1:10" ht="13.5" thickBot="1">
      <c r="A9" s="58"/>
      <c r="B9" s="58"/>
      <c r="C9" s="58"/>
      <c r="D9" s="58"/>
      <c r="E9" s="58"/>
      <c r="F9" s="57" t="s">
        <v>6</v>
      </c>
      <c r="G9" s="63" t="s">
        <v>7</v>
      </c>
      <c r="H9" s="64"/>
      <c r="I9" s="65"/>
      <c r="J9" s="58"/>
    </row>
    <row r="10" spans="1:10" ht="24.75" thickBot="1">
      <c r="A10" s="59"/>
      <c r="B10" s="59"/>
      <c r="C10" s="59"/>
      <c r="D10" s="59"/>
      <c r="E10" s="59"/>
      <c r="F10" s="59"/>
      <c r="G10" s="4" t="s">
        <v>89</v>
      </c>
      <c r="H10" s="5" t="s">
        <v>8</v>
      </c>
      <c r="I10" s="3" t="s">
        <v>9</v>
      </c>
      <c r="J10" s="59"/>
    </row>
    <row r="11" spans="1:10" ht="13.5" thickBot="1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8">
        <v>6</v>
      </c>
      <c r="G11" s="9">
        <v>7</v>
      </c>
      <c r="H11" s="9">
        <v>8</v>
      </c>
      <c r="I11" s="6">
        <v>9</v>
      </c>
      <c r="J11" s="7">
        <v>10</v>
      </c>
    </row>
    <row r="12" spans="1:10" ht="16.5" thickBot="1">
      <c r="A12" s="51" t="s">
        <v>10</v>
      </c>
      <c r="B12" s="52"/>
      <c r="C12" s="52"/>
      <c r="D12" s="52"/>
      <c r="E12" s="52"/>
      <c r="F12" s="52"/>
      <c r="G12" s="52"/>
      <c r="H12" s="52"/>
      <c r="I12" s="52"/>
      <c r="J12" s="53"/>
    </row>
    <row r="13" spans="1:12" ht="22.5" customHeight="1" thickBot="1">
      <c r="A13" s="44" t="s">
        <v>11</v>
      </c>
      <c r="B13" s="42" t="s">
        <v>58</v>
      </c>
      <c r="C13" s="44" t="s">
        <v>17</v>
      </c>
      <c r="D13" s="44" t="s">
        <v>18</v>
      </c>
      <c r="E13" s="12" t="s">
        <v>19</v>
      </c>
      <c r="F13" s="13">
        <f>H13</f>
        <v>198.6</v>
      </c>
      <c r="G13" s="12"/>
      <c r="H13" s="14">
        <v>198.6</v>
      </c>
      <c r="I13" s="12"/>
      <c r="J13" s="54" t="s">
        <v>22</v>
      </c>
      <c r="L13" s="15"/>
    </row>
    <row r="14" spans="1:12" ht="18.75" customHeight="1" thickBot="1">
      <c r="A14" s="46"/>
      <c r="B14" s="47"/>
      <c r="C14" s="46"/>
      <c r="D14" s="46"/>
      <c r="E14" s="12" t="s">
        <v>20</v>
      </c>
      <c r="F14" s="13">
        <f>H14</f>
        <v>219</v>
      </c>
      <c r="G14" s="12"/>
      <c r="H14" s="14">
        <f>219</f>
        <v>219</v>
      </c>
      <c r="I14" s="12"/>
      <c r="J14" s="55"/>
      <c r="L14" s="15"/>
    </row>
    <row r="15" spans="1:12" ht="30.75" customHeight="1" thickBot="1">
      <c r="A15" s="45"/>
      <c r="B15" s="43"/>
      <c r="C15" s="45"/>
      <c r="D15" s="45"/>
      <c r="E15" s="12" t="s">
        <v>21</v>
      </c>
      <c r="F15" s="13">
        <f>H15</f>
        <v>239</v>
      </c>
      <c r="G15" s="12"/>
      <c r="H15" s="14">
        <v>239</v>
      </c>
      <c r="I15" s="12"/>
      <c r="J15" s="56"/>
      <c r="L15" s="15"/>
    </row>
    <row r="16" spans="1:12" ht="20.25" customHeight="1" thickBot="1">
      <c r="A16" s="44">
        <v>2</v>
      </c>
      <c r="B16" s="54" t="s">
        <v>66</v>
      </c>
      <c r="C16" s="44" t="s">
        <v>17</v>
      </c>
      <c r="D16" s="44" t="s">
        <v>18</v>
      </c>
      <c r="E16" s="12" t="s">
        <v>19</v>
      </c>
      <c r="F16" s="13">
        <f>H16</f>
        <v>99</v>
      </c>
      <c r="G16" s="12"/>
      <c r="H16" s="14">
        <f>99000/1000</f>
        <v>99</v>
      </c>
      <c r="I16" s="12"/>
      <c r="J16" s="54" t="s">
        <v>23</v>
      </c>
      <c r="L16" s="15"/>
    </row>
    <row r="17" spans="1:12" ht="27" customHeight="1" thickBot="1">
      <c r="A17" s="46"/>
      <c r="B17" s="55"/>
      <c r="C17" s="46"/>
      <c r="D17" s="46"/>
      <c r="E17" s="12" t="s">
        <v>20</v>
      </c>
      <c r="F17" s="13">
        <f aca="true" t="shared" si="0" ref="F17:F22">H17</f>
        <v>110</v>
      </c>
      <c r="G17" s="12"/>
      <c r="H17" s="14">
        <v>110</v>
      </c>
      <c r="I17" s="12"/>
      <c r="J17" s="55"/>
      <c r="L17" s="15"/>
    </row>
    <row r="18" spans="1:12" ht="23.25" customHeight="1" thickBot="1">
      <c r="A18" s="45"/>
      <c r="B18" s="56"/>
      <c r="C18" s="45"/>
      <c r="D18" s="45"/>
      <c r="E18" s="12" t="s">
        <v>21</v>
      </c>
      <c r="F18" s="13">
        <f t="shared" si="0"/>
        <v>120</v>
      </c>
      <c r="G18" s="12"/>
      <c r="H18" s="14">
        <v>120</v>
      </c>
      <c r="I18" s="12"/>
      <c r="J18" s="56"/>
      <c r="L18" s="15"/>
    </row>
    <row r="19" spans="1:12" ht="25.5" customHeight="1" thickBot="1">
      <c r="A19" s="44">
        <v>3</v>
      </c>
      <c r="B19" s="54" t="s">
        <v>24</v>
      </c>
      <c r="C19" s="44" t="s">
        <v>26</v>
      </c>
      <c r="D19" s="44" t="s">
        <v>18</v>
      </c>
      <c r="E19" s="12" t="s">
        <v>19</v>
      </c>
      <c r="F19" s="13">
        <f t="shared" si="0"/>
        <v>45</v>
      </c>
      <c r="G19" s="12"/>
      <c r="H19" s="14">
        <f>45000/1000</f>
        <v>45</v>
      </c>
      <c r="I19" s="12"/>
      <c r="J19" s="54" t="s">
        <v>25</v>
      </c>
      <c r="L19" s="15"/>
    </row>
    <row r="20" spans="1:12" ht="24" customHeight="1" thickBot="1">
      <c r="A20" s="46"/>
      <c r="B20" s="55"/>
      <c r="C20" s="46"/>
      <c r="D20" s="46"/>
      <c r="E20" s="12" t="s">
        <v>20</v>
      </c>
      <c r="F20" s="13">
        <f t="shared" si="0"/>
        <v>45</v>
      </c>
      <c r="G20" s="12"/>
      <c r="H20" s="14">
        <v>45</v>
      </c>
      <c r="I20" s="12"/>
      <c r="J20" s="55"/>
      <c r="L20" s="15"/>
    </row>
    <row r="21" spans="1:12" ht="21.75" customHeight="1" thickBot="1">
      <c r="A21" s="45"/>
      <c r="B21" s="56"/>
      <c r="C21" s="45"/>
      <c r="D21" s="45"/>
      <c r="E21" s="12" t="s">
        <v>21</v>
      </c>
      <c r="F21" s="13">
        <f t="shared" si="0"/>
        <v>45</v>
      </c>
      <c r="G21" s="12"/>
      <c r="H21" s="14">
        <v>45</v>
      </c>
      <c r="I21" s="12"/>
      <c r="J21" s="56"/>
      <c r="L21" s="15"/>
    </row>
    <row r="22" spans="1:12" ht="69" customHeight="1" thickBot="1">
      <c r="A22" s="18">
        <v>4</v>
      </c>
      <c r="B22" s="19" t="s">
        <v>62</v>
      </c>
      <c r="C22" s="12" t="s">
        <v>63</v>
      </c>
      <c r="D22" s="12" t="s">
        <v>18</v>
      </c>
      <c r="E22" s="12" t="s">
        <v>20</v>
      </c>
      <c r="F22" s="13">
        <f t="shared" si="0"/>
        <v>83</v>
      </c>
      <c r="G22" s="12"/>
      <c r="H22" s="14">
        <v>83</v>
      </c>
      <c r="I22" s="12"/>
      <c r="J22" s="20" t="s">
        <v>41</v>
      </c>
      <c r="L22" s="15"/>
    </row>
    <row r="23" spans="1:12" ht="24" customHeight="1" thickBot="1">
      <c r="A23" s="44">
        <v>5</v>
      </c>
      <c r="B23" s="54" t="s">
        <v>67</v>
      </c>
      <c r="C23" s="44" t="s">
        <v>17</v>
      </c>
      <c r="D23" s="44" t="s">
        <v>18</v>
      </c>
      <c r="E23" s="12" t="s">
        <v>19</v>
      </c>
      <c r="F23" s="13">
        <f>430.2+199.8</f>
        <v>630</v>
      </c>
      <c r="G23" s="12"/>
      <c r="H23" s="14">
        <f aca="true" t="shared" si="1" ref="H23:H28">F23</f>
        <v>630</v>
      </c>
      <c r="I23" s="12"/>
      <c r="J23" s="54" t="s">
        <v>23</v>
      </c>
      <c r="L23" s="15"/>
    </row>
    <row r="24" spans="1:12" ht="32.25" customHeight="1" thickBot="1">
      <c r="A24" s="46"/>
      <c r="B24" s="55"/>
      <c r="C24" s="46"/>
      <c r="D24" s="46"/>
      <c r="E24" s="12" t="s">
        <v>20</v>
      </c>
      <c r="F24" s="13">
        <f>190+100</f>
        <v>290</v>
      </c>
      <c r="G24" s="12"/>
      <c r="H24" s="14">
        <f t="shared" si="1"/>
        <v>290</v>
      </c>
      <c r="I24" s="12"/>
      <c r="J24" s="55"/>
      <c r="L24" s="15"/>
    </row>
    <row r="25" spans="1:12" ht="26.25" customHeight="1" thickBot="1">
      <c r="A25" s="45"/>
      <c r="B25" s="56"/>
      <c r="C25" s="45"/>
      <c r="D25" s="45"/>
      <c r="E25" s="12" t="s">
        <v>21</v>
      </c>
      <c r="F25" s="13">
        <f>200+120</f>
        <v>320</v>
      </c>
      <c r="G25" s="12"/>
      <c r="H25" s="14">
        <f t="shared" si="1"/>
        <v>320</v>
      </c>
      <c r="I25" s="12"/>
      <c r="J25" s="56"/>
      <c r="L25" s="15"/>
    </row>
    <row r="26" spans="1:12" ht="23.25" customHeight="1" thickBot="1">
      <c r="A26" s="44">
        <v>6</v>
      </c>
      <c r="B26" s="54" t="s">
        <v>68</v>
      </c>
      <c r="C26" s="44" t="s">
        <v>17</v>
      </c>
      <c r="D26" s="44" t="s">
        <v>18</v>
      </c>
      <c r="E26" s="12" t="s">
        <v>19</v>
      </c>
      <c r="F26" s="13">
        <f>539.4+100.2</f>
        <v>639.6</v>
      </c>
      <c r="G26" s="12"/>
      <c r="H26" s="14">
        <f t="shared" si="1"/>
        <v>639.6</v>
      </c>
      <c r="I26" s="12"/>
      <c r="J26" s="54" t="s">
        <v>23</v>
      </c>
      <c r="L26" s="15"/>
    </row>
    <row r="27" spans="1:12" ht="32.25" customHeight="1" thickBot="1">
      <c r="A27" s="46"/>
      <c r="B27" s="55"/>
      <c r="C27" s="46"/>
      <c r="D27" s="46"/>
      <c r="E27" s="12" t="s">
        <v>20</v>
      </c>
      <c r="F27" s="13">
        <v>230</v>
      </c>
      <c r="G27" s="12"/>
      <c r="H27" s="14">
        <f t="shared" si="1"/>
        <v>230</v>
      </c>
      <c r="I27" s="12"/>
      <c r="J27" s="55"/>
      <c r="L27" s="15"/>
    </row>
    <row r="28" spans="1:12" ht="25.5" customHeight="1" thickBot="1">
      <c r="A28" s="45"/>
      <c r="B28" s="56"/>
      <c r="C28" s="45"/>
      <c r="D28" s="45"/>
      <c r="E28" s="12" t="s">
        <v>21</v>
      </c>
      <c r="F28" s="13">
        <v>240</v>
      </c>
      <c r="G28" s="12"/>
      <c r="H28" s="14">
        <f t="shared" si="1"/>
        <v>240</v>
      </c>
      <c r="I28" s="12"/>
      <c r="J28" s="56"/>
      <c r="L28" s="15"/>
    </row>
    <row r="29" spans="1:12" ht="83.25" customHeight="1" thickBot="1">
      <c r="A29" s="16">
        <v>7</v>
      </c>
      <c r="B29" s="21" t="s">
        <v>83</v>
      </c>
      <c r="C29" s="16" t="s">
        <v>17</v>
      </c>
      <c r="D29" s="16" t="s">
        <v>18</v>
      </c>
      <c r="E29" s="12" t="s">
        <v>19</v>
      </c>
      <c r="F29" s="13">
        <v>4.4</v>
      </c>
      <c r="G29" s="12"/>
      <c r="H29" s="14">
        <v>4.4</v>
      </c>
      <c r="I29" s="12"/>
      <c r="J29" s="17" t="s">
        <v>84</v>
      </c>
      <c r="L29" s="15"/>
    </row>
    <row r="30" spans="1:12" ht="22.5" customHeight="1" thickBot="1">
      <c r="A30" s="44">
        <v>8</v>
      </c>
      <c r="B30" s="54" t="s">
        <v>27</v>
      </c>
      <c r="C30" s="44" t="s">
        <v>17</v>
      </c>
      <c r="D30" s="44" t="s">
        <v>18</v>
      </c>
      <c r="E30" s="12" t="s">
        <v>19</v>
      </c>
      <c r="F30" s="13">
        <v>75</v>
      </c>
      <c r="G30" s="12"/>
      <c r="H30" s="14">
        <f>F30</f>
        <v>75</v>
      </c>
      <c r="I30" s="12"/>
      <c r="J30" s="54" t="s">
        <v>28</v>
      </c>
      <c r="L30" s="15"/>
    </row>
    <row r="31" spans="1:12" ht="24.75" customHeight="1" thickBot="1">
      <c r="A31" s="46"/>
      <c r="B31" s="55"/>
      <c r="C31" s="46"/>
      <c r="D31" s="46"/>
      <c r="E31" s="12" t="s">
        <v>20</v>
      </c>
      <c r="F31" s="13">
        <v>50</v>
      </c>
      <c r="G31" s="12"/>
      <c r="H31" s="14">
        <f>F31</f>
        <v>50</v>
      </c>
      <c r="I31" s="12"/>
      <c r="J31" s="55"/>
      <c r="L31" s="15"/>
    </row>
    <row r="32" spans="1:12" ht="26.25" customHeight="1" thickBot="1">
      <c r="A32" s="45"/>
      <c r="B32" s="56"/>
      <c r="C32" s="45"/>
      <c r="D32" s="45"/>
      <c r="E32" s="12" t="s">
        <v>21</v>
      </c>
      <c r="F32" s="13">
        <v>50</v>
      </c>
      <c r="G32" s="12"/>
      <c r="H32" s="14">
        <f>F32</f>
        <v>50</v>
      </c>
      <c r="I32" s="12"/>
      <c r="J32" s="56"/>
      <c r="L32" s="15"/>
    </row>
    <row r="33" spans="1:12" s="33" customFormat="1" ht="18.75" customHeight="1" thickBot="1">
      <c r="A33" s="48" t="s">
        <v>0</v>
      </c>
      <c r="B33" s="49"/>
      <c r="C33" s="49"/>
      <c r="D33" s="49"/>
      <c r="E33" s="50"/>
      <c r="F33" s="24">
        <f>SUM(F13:F32)</f>
        <v>3732.6</v>
      </c>
      <c r="G33" s="24">
        <f>SUM(G13:G32)</f>
        <v>0</v>
      </c>
      <c r="H33" s="24">
        <f>SUM(H13:H32)</f>
        <v>3732.6</v>
      </c>
      <c r="I33" s="24">
        <f>SUM(I13:I32)</f>
        <v>0</v>
      </c>
      <c r="J33" s="25"/>
      <c r="L33" s="34"/>
    </row>
    <row r="34" spans="1:12" ht="16.5" thickBot="1">
      <c r="A34" s="51" t="s">
        <v>60</v>
      </c>
      <c r="B34" s="52"/>
      <c r="C34" s="52"/>
      <c r="D34" s="52"/>
      <c r="E34" s="52"/>
      <c r="F34" s="52"/>
      <c r="G34" s="52"/>
      <c r="H34" s="52"/>
      <c r="I34" s="52"/>
      <c r="J34" s="53"/>
      <c r="L34" s="15"/>
    </row>
    <row r="35" spans="1:12" ht="36" customHeight="1" thickBot="1">
      <c r="A35" s="44">
        <v>1</v>
      </c>
      <c r="B35" s="42" t="s">
        <v>75</v>
      </c>
      <c r="C35" s="18" t="s">
        <v>72</v>
      </c>
      <c r="D35" s="44" t="s">
        <v>18</v>
      </c>
      <c r="E35" s="44" t="s">
        <v>19</v>
      </c>
      <c r="F35" s="13">
        <f aca="true" t="shared" si="2" ref="F35:F44">H35</f>
        <v>144.6</v>
      </c>
      <c r="G35" s="12"/>
      <c r="H35" s="14">
        <f>(117000+27600)/1000</f>
        <v>144.6</v>
      </c>
      <c r="I35" s="12"/>
      <c r="J35" s="44" t="s">
        <v>30</v>
      </c>
      <c r="L35" s="15"/>
    </row>
    <row r="36" spans="1:12" ht="33.75" customHeight="1" thickBot="1">
      <c r="A36" s="45"/>
      <c r="B36" s="43"/>
      <c r="C36" s="18" t="s">
        <v>74</v>
      </c>
      <c r="D36" s="45"/>
      <c r="E36" s="45"/>
      <c r="F36" s="13">
        <f>H36</f>
        <v>93.5</v>
      </c>
      <c r="G36" s="12"/>
      <c r="H36" s="14">
        <f>(75500+18000)/1000</f>
        <v>93.5</v>
      </c>
      <c r="I36" s="12"/>
      <c r="J36" s="45"/>
      <c r="L36" s="15"/>
    </row>
    <row r="37" spans="1:12" s="33" customFormat="1" ht="24" customHeight="1" thickBot="1">
      <c r="A37" s="48" t="s">
        <v>0</v>
      </c>
      <c r="B37" s="49"/>
      <c r="C37" s="49"/>
      <c r="D37" s="49"/>
      <c r="E37" s="50"/>
      <c r="F37" s="24">
        <f>SUM(F35:F36)</f>
        <v>238.1</v>
      </c>
      <c r="G37" s="24">
        <f>SUM(G35:G36)</f>
        <v>0</v>
      </c>
      <c r="H37" s="24">
        <f>SUM(H35:H36)</f>
        <v>238.1</v>
      </c>
      <c r="I37" s="24">
        <f>SUM(I35:I36)</f>
        <v>0</v>
      </c>
      <c r="J37" s="25"/>
      <c r="L37" s="34"/>
    </row>
    <row r="38" spans="1:12" ht="16.5" thickBot="1">
      <c r="A38" s="51" t="s">
        <v>61</v>
      </c>
      <c r="B38" s="52"/>
      <c r="C38" s="52"/>
      <c r="D38" s="52"/>
      <c r="E38" s="52"/>
      <c r="F38" s="52"/>
      <c r="G38" s="52"/>
      <c r="H38" s="52"/>
      <c r="I38" s="52"/>
      <c r="J38" s="53"/>
      <c r="L38" s="15"/>
    </row>
    <row r="39" spans="1:12" ht="46.5" customHeight="1" thickBot="1">
      <c r="A39" s="44">
        <v>1</v>
      </c>
      <c r="B39" s="42" t="s">
        <v>76</v>
      </c>
      <c r="C39" s="10" t="s">
        <v>72</v>
      </c>
      <c r="D39" s="44" t="s">
        <v>18</v>
      </c>
      <c r="E39" s="44" t="s">
        <v>19</v>
      </c>
      <c r="F39" s="13">
        <f t="shared" si="2"/>
        <v>49</v>
      </c>
      <c r="G39" s="12"/>
      <c r="H39" s="14">
        <f>49000/1000</f>
        <v>49</v>
      </c>
      <c r="I39" s="12"/>
      <c r="J39" s="44" t="s">
        <v>30</v>
      </c>
      <c r="L39" s="15"/>
    </row>
    <row r="40" spans="1:12" ht="38.25" customHeight="1" thickBot="1">
      <c r="A40" s="45"/>
      <c r="B40" s="43"/>
      <c r="C40" s="10" t="s">
        <v>73</v>
      </c>
      <c r="D40" s="45"/>
      <c r="E40" s="45"/>
      <c r="F40" s="13">
        <f t="shared" si="2"/>
        <v>46</v>
      </c>
      <c r="G40" s="12"/>
      <c r="H40" s="14">
        <v>46</v>
      </c>
      <c r="I40" s="12"/>
      <c r="J40" s="46"/>
      <c r="L40" s="15"/>
    </row>
    <row r="41" spans="1:12" ht="18" customHeight="1" thickBot="1">
      <c r="A41" s="44">
        <v>2</v>
      </c>
      <c r="B41" s="42" t="s">
        <v>77</v>
      </c>
      <c r="C41" s="22" t="s">
        <v>45</v>
      </c>
      <c r="D41" s="44" t="s">
        <v>18</v>
      </c>
      <c r="E41" s="44" t="s">
        <v>19</v>
      </c>
      <c r="F41" s="13">
        <f t="shared" si="2"/>
        <v>70</v>
      </c>
      <c r="G41" s="12"/>
      <c r="H41" s="14">
        <f>70000/1000</f>
        <v>70</v>
      </c>
      <c r="I41" s="12"/>
      <c r="J41" s="46"/>
      <c r="L41" s="15"/>
    </row>
    <row r="42" spans="1:12" ht="18.75" customHeight="1" thickBot="1">
      <c r="A42" s="46"/>
      <c r="B42" s="47"/>
      <c r="C42" s="22" t="s">
        <v>78</v>
      </c>
      <c r="D42" s="46"/>
      <c r="E42" s="46"/>
      <c r="F42" s="13">
        <f t="shared" si="2"/>
        <v>90</v>
      </c>
      <c r="G42" s="12"/>
      <c r="H42" s="14">
        <f>90000/1000</f>
        <v>90</v>
      </c>
      <c r="I42" s="12"/>
      <c r="J42" s="46"/>
      <c r="L42" s="15"/>
    </row>
    <row r="43" spans="1:12" ht="21.75" customHeight="1" thickBot="1">
      <c r="A43" s="46"/>
      <c r="B43" s="47"/>
      <c r="C43" s="18" t="s">
        <v>72</v>
      </c>
      <c r="D43" s="46"/>
      <c r="E43" s="46"/>
      <c r="F43" s="13">
        <f t="shared" si="2"/>
        <v>50</v>
      </c>
      <c r="G43" s="12"/>
      <c r="H43" s="14">
        <f>50000/1000</f>
        <v>50</v>
      </c>
      <c r="I43" s="12"/>
      <c r="J43" s="46"/>
      <c r="L43" s="15"/>
    </row>
    <row r="44" spans="1:12" ht="17.25" customHeight="1" thickBot="1">
      <c r="A44" s="45"/>
      <c r="B44" s="43"/>
      <c r="C44" s="18" t="s">
        <v>74</v>
      </c>
      <c r="D44" s="45"/>
      <c r="E44" s="45"/>
      <c r="F44" s="13">
        <f t="shared" si="2"/>
        <v>50</v>
      </c>
      <c r="G44" s="12"/>
      <c r="H44" s="14">
        <f>50000/1000</f>
        <v>50</v>
      </c>
      <c r="I44" s="12"/>
      <c r="J44" s="46"/>
      <c r="L44" s="15"/>
    </row>
    <row r="45" spans="1:12" ht="83.25" customHeight="1" thickBot="1">
      <c r="A45" s="18">
        <v>3</v>
      </c>
      <c r="B45" s="23" t="s">
        <v>85</v>
      </c>
      <c r="C45" s="12" t="s">
        <v>71</v>
      </c>
      <c r="D45" s="12" t="s">
        <v>18</v>
      </c>
      <c r="E45" s="12" t="s">
        <v>19</v>
      </c>
      <c r="F45" s="13">
        <f>8000/1000</f>
        <v>8</v>
      </c>
      <c r="G45" s="12"/>
      <c r="H45" s="14">
        <f>F45</f>
        <v>8</v>
      </c>
      <c r="I45" s="12"/>
      <c r="J45" s="45"/>
      <c r="L45" s="15"/>
    </row>
    <row r="46" spans="1:12" s="26" customFormat="1" ht="13.5" thickBot="1">
      <c r="A46" s="48" t="s">
        <v>0</v>
      </c>
      <c r="B46" s="49"/>
      <c r="C46" s="49"/>
      <c r="D46" s="49"/>
      <c r="E46" s="50"/>
      <c r="F46" s="24">
        <f>SUM(F39:F45)</f>
        <v>363</v>
      </c>
      <c r="G46" s="24">
        <f>SUM(G39:G45)</f>
        <v>0</v>
      </c>
      <c r="H46" s="24">
        <f>SUM(H39:H45)</f>
        <v>363</v>
      </c>
      <c r="I46" s="24">
        <f>SUM(I39:I45)</f>
        <v>0</v>
      </c>
      <c r="J46" s="25"/>
      <c r="L46" s="15"/>
    </row>
    <row r="47" spans="1:12" ht="16.5" thickBot="1">
      <c r="A47" s="51" t="s">
        <v>59</v>
      </c>
      <c r="B47" s="52"/>
      <c r="C47" s="52"/>
      <c r="D47" s="52"/>
      <c r="E47" s="52"/>
      <c r="F47" s="52"/>
      <c r="G47" s="52"/>
      <c r="H47" s="52"/>
      <c r="I47" s="52"/>
      <c r="J47" s="53"/>
      <c r="L47" s="15"/>
    </row>
    <row r="48" spans="1:12" ht="20.25" customHeight="1" thickBot="1">
      <c r="A48" s="44" t="s">
        <v>11</v>
      </c>
      <c r="B48" s="42" t="s">
        <v>32</v>
      </c>
      <c r="C48" s="44" t="s">
        <v>17</v>
      </c>
      <c r="D48" s="44" t="s">
        <v>18</v>
      </c>
      <c r="E48" s="12" t="s">
        <v>19</v>
      </c>
      <c r="F48" s="13">
        <f aca="true" t="shared" si="3" ref="F48:F58">H48</f>
        <v>52.5</v>
      </c>
      <c r="G48" s="12"/>
      <c r="H48" s="14">
        <f>(52500)/1000</f>
        <v>52.5</v>
      </c>
      <c r="I48" s="12"/>
      <c r="J48" s="54" t="s">
        <v>33</v>
      </c>
      <c r="L48" s="15"/>
    </row>
    <row r="49" spans="1:12" ht="25.5" customHeight="1" thickBot="1">
      <c r="A49" s="46"/>
      <c r="B49" s="47"/>
      <c r="C49" s="46"/>
      <c r="D49" s="46"/>
      <c r="E49" s="12" t="s">
        <v>20</v>
      </c>
      <c r="F49" s="13">
        <f t="shared" si="3"/>
        <v>60</v>
      </c>
      <c r="G49" s="12"/>
      <c r="H49" s="14">
        <v>60</v>
      </c>
      <c r="I49" s="12"/>
      <c r="J49" s="55"/>
      <c r="L49" s="15"/>
    </row>
    <row r="50" spans="1:12" ht="21" customHeight="1" thickBot="1">
      <c r="A50" s="45"/>
      <c r="B50" s="43"/>
      <c r="C50" s="45"/>
      <c r="D50" s="45"/>
      <c r="E50" s="12" t="s">
        <v>21</v>
      </c>
      <c r="F50" s="13">
        <f t="shared" si="3"/>
        <v>60</v>
      </c>
      <c r="G50" s="12"/>
      <c r="H50" s="14">
        <v>60</v>
      </c>
      <c r="I50" s="12"/>
      <c r="J50" s="56"/>
      <c r="L50" s="15"/>
    </row>
    <row r="51" spans="1:12" ht="19.5" customHeight="1" thickBot="1">
      <c r="A51" s="44">
        <v>2</v>
      </c>
      <c r="B51" s="42" t="s">
        <v>34</v>
      </c>
      <c r="C51" s="44" t="s">
        <v>29</v>
      </c>
      <c r="D51" s="44" t="s">
        <v>18</v>
      </c>
      <c r="E51" s="12" t="s">
        <v>19</v>
      </c>
      <c r="F51" s="13">
        <f t="shared" si="3"/>
        <v>230</v>
      </c>
      <c r="G51" s="12"/>
      <c r="H51" s="14">
        <f>(131125+51757+47118)/1000</f>
        <v>230</v>
      </c>
      <c r="I51" s="12"/>
      <c r="J51" s="54" t="s">
        <v>35</v>
      </c>
      <c r="L51" s="15"/>
    </row>
    <row r="52" spans="1:12" ht="22.5" customHeight="1" thickBot="1">
      <c r="A52" s="46"/>
      <c r="B52" s="47"/>
      <c r="C52" s="46"/>
      <c r="D52" s="46"/>
      <c r="E52" s="12" t="s">
        <v>20</v>
      </c>
      <c r="F52" s="13">
        <f t="shared" si="3"/>
        <v>250</v>
      </c>
      <c r="G52" s="12"/>
      <c r="H52" s="14">
        <v>250</v>
      </c>
      <c r="I52" s="12"/>
      <c r="J52" s="55"/>
      <c r="L52" s="15"/>
    </row>
    <row r="53" spans="1:12" ht="33.75" customHeight="1" thickBot="1">
      <c r="A53" s="45"/>
      <c r="B53" s="43"/>
      <c r="C53" s="45"/>
      <c r="D53" s="45"/>
      <c r="E53" s="12" t="s">
        <v>21</v>
      </c>
      <c r="F53" s="13">
        <f t="shared" si="3"/>
        <v>280</v>
      </c>
      <c r="G53" s="12"/>
      <c r="H53" s="14">
        <v>280</v>
      </c>
      <c r="I53" s="12"/>
      <c r="J53" s="56"/>
      <c r="L53" s="15"/>
    </row>
    <row r="54" spans="1:12" ht="21.75" customHeight="1" thickBot="1">
      <c r="A54" s="44">
        <v>3</v>
      </c>
      <c r="B54" s="42" t="s">
        <v>36</v>
      </c>
      <c r="C54" s="44" t="s">
        <v>17</v>
      </c>
      <c r="D54" s="44" t="s">
        <v>18</v>
      </c>
      <c r="E54" s="12" t="s">
        <v>19</v>
      </c>
      <c r="F54" s="13">
        <f t="shared" si="3"/>
        <v>180.05</v>
      </c>
      <c r="G54" s="12"/>
      <c r="H54" s="14">
        <f>(180050)/1000</f>
        <v>180.05</v>
      </c>
      <c r="I54" s="12"/>
      <c r="J54" s="54" t="s">
        <v>23</v>
      </c>
      <c r="L54" s="15"/>
    </row>
    <row r="55" spans="1:12" ht="22.5" customHeight="1" thickBot="1">
      <c r="A55" s="46"/>
      <c r="B55" s="47"/>
      <c r="C55" s="46"/>
      <c r="D55" s="46"/>
      <c r="E55" s="12" t="s">
        <v>20</v>
      </c>
      <c r="F55" s="13">
        <f t="shared" si="3"/>
        <v>200</v>
      </c>
      <c r="G55" s="12"/>
      <c r="H55" s="14">
        <v>200</v>
      </c>
      <c r="I55" s="12"/>
      <c r="J55" s="55"/>
      <c r="L55" s="15"/>
    </row>
    <row r="56" spans="1:12" ht="27" customHeight="1" thickBot="1">
      <c r="A56" s="45"/>
      <c r="B56" s="43"/>
      <c r="C56" s="45"/>
      <c r="D56" s="45"/>
      <c r="E56" s="12" t="s">
        <v>21</v>
      </c>
      <c r="F56" s="13">
        <f t="shared" si="3"/>
        <v>220</v>
      </c>
      <c r="G56" s="12"/>
      <c r="H56" s="14">
        <v>220</v>
      </c>
      <c r="I56" s="12"/>
      <c r="J56" s="56"/>
      <c r="L56" s="15"/>
    </row>
    <row r="57" spans="1:12" ht="76.5" customHeight="1" thickBot="1">
      <c r="A57" s="18">
        <v>4</v>
      </c>
      <c r="B57" s="19" t="s">
        <v>79</v>
      </c>
      <c r="C57" s="12" t="s">
        <v>80</v>
      </c>
      <c r="D57" s="12" t="s">
        <v>18</v>
      </c>
      <c r="E57" s="12" t="s">
        <v>19</v>
      </c>
      <c r="F57" s="13">
        <f>H57</f>
        <v>128.39024</v>
      </c>
      <c r="G57" s="12"/>
      <c r="H57" s="14">
        <f>(4600+4250+4500+105895.24+9145)/1000</f>
        <v>128.39024</v>
      </c>
      <c r="I57" s="12"/>
      <c r="J57" s="27" t="s">
        <v>35</v>
      </c>
      <c r="L57" s="15"/>
    </row>
    <row r="58" spans="1:12" ht="78" customHeight="1" thickBot="1">
      <c r="A58" s="18">
        <v>5</v>
      </c>
      <c r="B58" s="19" t="s">
        <v>37</v>
      </c>
      <c r="C58" s="12" t="s">
        <v>17</v>
      </c>
      <c r="D58" s="12" t="s">
        <v>18</v>
      </c>
      <c r="E58" s="12" t="s">
        <v>19</v>
      </c>
      <c r="F58" s="13">
        <f t="shared" si="3"/>
        <v>50</v>
      </c>
      <c r="G58" s="12"/>
      <c r="H58" s="14">
        <f>(50000)/1000</f>
        <v>50</v>
      </c>
      <c r="I58" s="12"/>
      <c r="J58" s="27" t="s">
        <v>38</v>
      </c>
      <c r="L58" s="15"/>
    </row>
    <row r="59" spans="1:12" s="26" customFormat="1" ht="13.5" thickBot="1">
      <c r="A59" s="48" t="s">
        <v>0</v>
      </c>
      <c r="B59" s="49"/>
      <c r="C59" s="49"/>
      <c r="D59" s="49"/>
      <c r="E59" s="50"/>
      <c r="F59" s="24">
        <f>SUM(F48:F58)</f>
        <v>1710.94024</v>
      </c>
      <c r="G59" s="24">
        <f>SUM(G48:G58)</f>
        <v>0</v>
      </c>
      <c r="H59" s="24">
        <f>SUM(H48:H58)</f>
        <v>1710.94024</v>
      </c>
      <c r="I59" s="24">
        <f>SUM(I48:I58)</f>
        <v>0</v>
      </c>
      <c r="J59" s="25"/>
      <c r="L59" s="15"/>
    </row>
    <row r="60" spans="1:12" ht="16.5" thickBot="1">
      <c r="A60" s="51" t="s">
        <v>42</v>
      </c>
      <c r="B60" s="52"/>
      <c r="C60" s="52"/>
      <c r="D60" s="52"/>
      <c r="E60" s="52"/>
      <c r="F60" s="52"/>
      <c r="G60" s="52"/>
      <c r="H60" s="52"/>
      <c r="I60" s="52"/>
      <c r="J60" s="53"/>
      <c r="L60" s="15"/>
    </row>
    <row r="61" spans="1:12" ht="72.75" customHeight="1" thickBot="1">
      <c r="A61" s="18">
        <v>1</v>
      </c>
      <c r="B61" s="19" t="s">
        <v>39</v>
      </c>
      <c r="C61" s="12" t="s">
        <v>40</v>
      </c>
      <c r="D61" s="12" t="s">
        <v>18</v>
      </c>
      <c r="E61" s="12" t="s">
        <v>19</v>
      </c>
      <c r="F61" s="13">
        <f>H61</f>
        <v>735.7</v>
      </c>
      <c r="G61" s="12"/>
      <c r="H61" s="14">
        <f>(165640+149654+337272+83134)/1000</f>
        <v>735.7</v>
      </c>
      <c r="I61" s="12"/>
      <c r="J61" s="20" t="s">
        <v>41</v>
      </c>
      <c r="L61" s="15"/>
    </row>
    <row r="62" spans="1:12" ht="75.75" customHeight="1" thickBot="1">
      <c r="A62" s="18">
        <v>2</v>
      </c>
      <c r="B62" s="19" t="s">
        <v>43</v>
      </c>
      <c r="C62" s="12" t="s">
        <v>45</v>
      </c>
      <c r="D62" s="12" t="s">
        <v>18</v>
      </c>
      <c r="E62" s="12" t="s">
        <v>19</v>
      </c>
      <c r="F62" s="13">
        <f>H62</f>
        <v>171.265</v>
      </c>
      <c r="G62" s="12"/>
      <c r="H62" s="14">
        <f>(171265)/1000</f>
        <v>171.265</v>
      </c>
      <c r="I62" s="12"/>
      <c r="J62" s="20" t="s">
        <v>46</v>
      </c>
      <c r="L62" s="15"/>
    </row>
    <row r="63" spans="1:12" ht="70.5" customHeight="1" thickBot="1">
      <c r="A63" s="18">
        <v>3</v>
      </c>
      <c r="B63" s="19" t="s">
        <v>44</v>
      </c>
      <c r="C63" s="12" t="s">
        <v>45</v>
      </c>
      <c r="D63" s="12" t="s">
        <v>18</v>
      </c>
      <c r="E63" s="12" t="s">
        <v>19</v>
      </c>
      <c r="F63" s="13">
        <f>H63</f>
        <v>295.037</v>
      </c>
      <c r="G63" s="12"/>
      <c r="H63" s="14">
        <f>(295037)/1000</f>
        <v>295.037</v>
      </c>
      <c r="I63" s="12"/>
      <c r="J63" s="20" t="s">
        <v>41</v>
      </c>
      <c r="L63" s="15"/>
    </row>
    <row r="64" spans="1:12" ht="79.5" customHeight="1" thickBot="1">
      <c r="A64" s="18">
        <v>4</v>
      </c>
      <c r="B64" s="19" t="s">
        <v>47</v>
      </c>
      <c r="C64" s="12" t="s">
        <v>31</v>
      </c>
      <c r="D64" s="12" t="s">
        <v>18</v>
      </c>
      <c r="E64" s="12" t="s">
        <v>19</v>
      </c>
      <c r="F64" s="13">
        <f>H64</f>
        <v>89.275</v>
      </c>
      <c r="G64" s="12"/>
      <c r="H64" s="14">
        <f>(89275)/1000</f>
        <v>89.275</v>
      </c>
      <c r="I64" s="12"/>
      <c r="J64" s="20" t="s">
        <v>41</v>
      </c>
      <c r="L64" s="15"/>
    </row>
    <row r="65" spans="1:12" ht="74.25" customHeight="1" thickBot="1">
      <c r="A65" s="18">
        <v>5</v>
      </c>
      <c r="B65" s="19" t="s">
        <v>53</v>
      </c>
      <c r="C65" s="12" t="s">
        <v>55</v>
      </c>
      <c r="D65" s="12" t="s">
        <v>18</v>
      </c>
      <c r="E65" s="12" t="s">
        <v>20</v>
      </c>
      <c r="F65" s="13">
        <f>H65</f>
        <v>1500</v>
      </c>
      <c r="G65" s="12"/>
      <c r="H65" s="14">
        <v>1500</v>
      </c>
      <c r="I65" s="12"/>
      <c r="J65" s="20" t="s">
        <v>56</v>
      </c>
      <c r="L65" s="15"/>
    </row>
    <row r="66" spans="1:12" ht="75" customHeight="1" thickBot="1">
      <c r="A66" s="18">
        <v>6</v>
      </c>
      <c r="B66" s="19" t="s">
        <v>54</v>
      </c>
      <c r="C66" s="12" t="s">
        <v>31</v>
      </c>
      <c r="D66" s="12" t="s">
        <v>18</v>
      </c>
      <c r="E66" s="12" t="s">
        <v>20</v>
      </c>
      <c r="F66" s="13">
        <f>H66+G66+I66</f>
        <v>300</v>
      </c>
      <c r="G66" s="12"/>
      <c r="H66" s="14">
        <v>300</v>
      </c>
      <c r="I66" s="13"/>
      <c r="J66" s="20" t="s">
        <v>56</v>
      </c>
      <c r="L66" s="15"/>
    </row>
    <row r="67" spans="1:12" ht="75" customHeight="1" thickBot="1">
      <c r="A67" s="28">
        <v>7</v>
      </c>
      <c r="B67" s="27" t="s">
        <v>69</v>
      </c>
      <c r="C67" s="12" t="s">
        <v>31</v>
      </c>
      <c r="D67" s="18" t="s">
        <v>18</v>
      </c>
      <c r="E67" s="12" t="s">
        <v>19</v>
      </c>
      <c r="F67" s="13">
        <v>40.8</v>
      </c>
      <c r="G67" s="12"/>
      <c r="H67" s="14">
        <v>40.8</v>
      </c>
      <c r="I67" s="13"/>
      <c r="J67" s="20" t="s">
        <v>56</v>
      </c>
      <c r="L67" s="15"/>
    </row>
    <row r="68" spans="1:12" ht="72.75" customHeight="1" thickBot="1">
      <c r="A68" s="28">
        <v>8</v>
      </c>
      <c r="B68" s="27" t="s">
        <v>86</v>
      </c>
      <c r="C68" s="12" t="s">
        <v>31</v>
      </c>
      <c r="D68" s="18" t="s">
        <v>18</v>
      </c>
      <c r="E68" s="12" t="s">
        <v>19</v>
      </c>
      <c r="F68" s="13">
        <f>1499500/1000</f>
        <v>1499.5</v>
      </c>
      <c r="G68" s="12">
        <f>1186100/1000</f>
        <v>1186.1</v>
      </c>
      <c r="H68" s="14">
        <f>F68-G68</f>
        <v>313.4000000000001</v>
      </c>
      <c r="I68" s="13"/>
      <c r="J68" s="20" t="s">
        <v>41</v>
      </c>
      <c r="L68" s="15"/>
    </row>
    <row r="69" spans="1:12" ht="75" customHeight="1" thickBot="1">
      <c r="A69" s="28">
        <v>9</v>
      </c>
      <c r="B69" s="27" t="s">
        <v>81</v>
      </c>
      <c r="C69" s="12" t="s">
        <v>31</v>
      </c>
      <c r="D69" s="18" t="s">
        <v>18</v>
      </c>
      <c r="E69" s="12" t="s">
        <v>19</v>
      </c>
      <c r="F69" s="13">
        <f>(187360+15000+5000)/1000</f>
        <v>207.36</v>
      </c>
      <c r="G69" s="12"/>
      <c r="H69" s="14">
        <f>F69</f>
        <v>207.36</v>
      </c>
      <c r="I69" s="13"/>
      <c r="J69" s="20" t="s">
        <v>41</v>
      </c>
      <c r="L69" s="15"/>
    </row>
    <row r="70" spans="1:12" ht="75" customHeight="1" thickBot="1">
      <c r="A70" s="28">
        <v>10</v>
      </c>
      <c r="B70" s="36" t="s">
        <v>88</v>
      </c>
      <c r="C70" s="12" t="s">
        <v>87</v>
      </c>
      <c r="D70" s="18" t="s">
        <v>18</v>
      </c>
      <c r="E70" s="12" t="s">
        <v>19</v>
      </c>
      <c r="F70" s="13">
        <f>H70</f>
        <v>11.704</v>
      </c>
      <c r="G70" s="12"/>
      <c r="H70" s="14">
        <f>11704/1000</f>
        <v>11.704</v>
      </c>
      <c r="I70" s="13"/>
      <c r="J70" s="20" t="s">
        <v>41</v>
      </c>
      <c r="L70" s="15"/>
    </row>
    <row r="71" spans="1:12" ht="12.75" customHeight="1" thickBot="1">
      <c r="A71" s="38" t="s">
        <v>13</v>
      </c>
      <c r="B71" s="39"/>
      <c r="C71" s="39"/>
      <c r="D71" s="40"/>
      <c r="E71" s="29"/>
      <c r="F71" s="24">
        <f>SUM(F61:F70)</f>
        <v>4850.641</v>
      </c>
      <c r="G71" s="24">
        <f>SUM(G61:G70)</f>
        <v>1186.1</v>
      </c>
      <c r="H71" s="24">
        <f>SUM(H61:H70)</f>
        <v>3664.5410000000006</v>
      </c>
      <c r="I71" s="24">
        <f>SUM(I61:I70)</f>
        <v>0</v>
      </c>
      <c r="J71" s="30" t="s">
        <v>12</v>
      </c>
      <c r="L71" s="15"/>
    </row>
    <row r="72" spans="1:10" ht="16.5" thickBot="1">
      <c r="A72" s="51" t="s">
        <v>48</v>
      </c>
      <c r="B72" s="52"/>
      <c r="C72" s="52"/>
      <c r="D72" s="52"/>
      <c r="E72" s="52"/>
      <c r="F72" s="52"/>
      <c r="G72" s="52"/>
      <c r="H72" s="52"/>
      <c r="I72" s="52"/>
      <c r="J72" s="53"/>
    </row>
    <row r="73" spans="1:12" ht="75.75" customHeight="1" thickBot="1">
      <c r="A73" s="10" t="s">
        <v>11</v>
      </c>
      <c r="B73" s="11" t="s">
        <v>49</v>
      </c>
      <c r="C73" s="31" t="s">
        <v>50</v>
      </c>
      <c r="D73" s="10" t="s">
        <v>18</v>
      </c>
      <c r="E73" s="12" t="s">
        <v>20</v>
      </c>
      <c r="F73" s="13">
        <f>H73</f>
        <v>500</v>
      </c>
      <c r="G73" s="12"/>
      <c r="H73" s="14">
        <v>500</v>
      </c>
      <c r="I73" s="12"/>
      <c r="J73" s="42" t="s">
        <v>48</v>
      </c>
      <c r="L73" s="15"/>
    </row>
    <row r="74" spans="1:10" ht="77.25" customHeight="1" thickBot="1">
      <c r="A74" s="10">
        <v>2</v>
      </c>
      <c r="B74" s="11" t="s">
        <v>51</v>
      </c>
      <c r="C74" s="12" t="s">
        <v>17</v>
      </c>
      <c r="D74" s="10" t="s">
        <v>18</v>
      </c>
      <c r="E74" s="12" t="s">
        <v>20</v>
      </c>
      <c r="F74" s="13">
        <f>H74</f>
        <v>200</v>
      </c>
      <c r="G74" s="12"/>
      <c r="H74" s="14">
        <v>200</v>
      </c>
      <c r="I74" s="12"/>
      <c r="J74" s="47"/>
    </row>
    <row r="75" spans="1:10" ht="81.75" customHeight="1" thickBot="1">
      <c r="A75" s="18">
        <v>3</v>
      </c>
      <c r="B75" s="19" t="s">
        <v>52</v>
      </c>
      <c r="C75" s="12" t="s">
        <v>17</v>
      </c>
      <c r="D75" s="12" t="s">
        <v>18</v>
      </c>
      <c r="E75" s="12" t="s">
        <v>20</v>
      </c>
      <c r="F75" s="13">
        <f>H75</f>
        <v>40</v>
      </c>
      <c r="G75" s="12"/>
      <c r="H75" s="14">
        <v>40</v>
      </c>
      <c r="I75" s="12"/>
      <c r="J75" s="43"/>
    </row>
    <row r="76" spans="1:10" s="26" customFormat="1" ht="13.5" thickBot="1">
      <c r="A76" s="48" t="s">
        <v>0</v>
      </c>
      <c r="B76" s="49"/>
      <c r="C76" s="49"/>
      <c r="D76" s="49"/>
      <c r="E76" s="50"/>
      <c r="F76" s="24">
        <f>SUM(F73:F75)</f>
        <v>740</v>
      </c>
      <c r="G76" s="24">
        <f>SUM(G73:G75)</f>
        <v>0</v>
      </c>
      <c r="H76" s="24">
        <f>SUM(H73:H75)</f>
        <v>740</v>
      </c>
      <c r="I76" s="24">
        <f>SUM(I73:I75)</f>
        <v>0</v>
      </c>
      <c r="J76" s="25"/>
    </row>
    <row r="77" spans="1:10" ht="16.5" customHeight="1" thickBot="1">
      <c r="A77" s="70" t="s">
        <v>64</v>
      </c>
      <c r="B77" s="71"/>
      <c r="C77" s="71"/>
      <c r="D77" s="71"/>
      <c r="E77" s="72"/>
      <c r="F77" s="24">
        <f>F33+F37+F46+F59+F71+F76</f>
        <v>11635.28124</v>
      </c>
      <c r="G77" s="24">
        <f>G33+G37+G46+G59+G71+G76</f>
        <v>1186.1</v>
      </c>
      <c r="H77" s="24">
        <f>H33+H37+H46+H59+H71+H76</f>
        <v>10449.18124</v>
      </c>
      <c r="I77" s="24">
        <f>I33+I37+I46+I59+I71+I76</f>
        <v>0</v>
      </c>
      <c r="J77" s="30" t="s">
        <v>12</v>
      </c>
    </row>
    <row r="78" spans="1:10" s="26" customFormat="1" ht="16.5" thickBot="1">
      <c r="A78" s="67" t="s">
        <v>65</v>
      </c>
      <c r="B78" s="68"/>
      <c r="C78" s="68"/>
      <c r="D78" s="68"/>
      <c r="E78" s="69"/>
      <c r="F78" s="24">
        <f>F13+F16+F19+F23+F30+F35+F39+F48+F51+F54+F58+F61+F62+F63+F64+F67+F26+F40+F41+F42+F43+F44+F45+F57+F68+F69+F36+F29+F70</f>
        <v>5984.281239999998</v>
      </c>
      <c r="G78" s="24">
        <f>G13+G16+G19+G23+G30+G35+G39+G48+G51+G54+G58+G61+G62+G63+G64+G67+G26+G40+G41+G42+G43+G44+G45+G57+G68+G69+G36+G29+G70</f>
        <v>1186.1</v>
      </c>
      <c r="H78" s="24">
        <f>H13+H16+H19+H23+H30+H35+H39+H48+H51+H54+H58+H61+H62+H63+H64+H67+H26+H40+H41+H42+H43+H44+H45+H57+H68+H69+H36+H29+H70</f>
        <v>4798.181239999999</v>
      </c>
      <c r="I78" s="24">
        <f>I13+I16+I19+I23+I30+I35+I39+I48+I51+I54+I58+I61+I62+I63+I64+I67+I26+I40+I41+I42+I43+I44+I45+I57+I68+I69+I36+I29</f>
        <v>0</v>
      </c>
      <c r="J78" s="25"/>
    </row>
    <row r="79" spans="1:10" ht="16.5" customHeight="1" thickBot="1">
      <c r="A79" s="70" t="s">
        <v>20</v>
      </c>
      <c r="B79" s="71"/>
      <c r="C79" s="71"/>
      <c r="D79" s="71"/>
      <c r="E79" s="72"/>
      <c r="F79" s="24">
        <f>F14+F17+F20+F22+F24+F31+F49+F52+F55+F65+F66+F73+F74+F75+F27</f>
        <v>4077</v>
      </c>
      <c r="G79" s="24">
        <f>G14+G17+G20+G22+G24+G31+G49+G52+G55+G65+G66+G73+G74+G75+G27</f>
        <v>0</v>
      </c>
      <c r="H79" s="24">
        <f>H14+H17+H20+H22+H24+H31+H49+H52+H55+H65+H66+H73+H74+H75+H27</f>
        <v>4077</v>
      </c>
      <c r="I79" s="24">
        <f>I14+I17+I20+I22+I24+I31+I49+I52+I55+I65+I66+I73+I74+I75+I27</f>
        <v>0</v>
      </c>
      <c r="J79" s="30" t="s">
        <v>12</v>
      </c>
    </row>
    <row r="80" spans="1:10" ht="16.5" customHeight="1" thickBot="1">
      <c r="A80" s="70" t="s">
        <v>21</v>
      </c>
      <c r="B80" s="71"/>
      <c r="C80" s="71"/>
      <c r="D80" s="71"/>
      <c r="E80" s="72"/>
      <c r="F80" s="24">
        <f>F15+F18+F21+F25+F32+F50+F53+F56+F28</f>
        <v>1574</v>
      </c>
      <c r="G80" s="24">
        <f>G15+G18+G21+G25+G32+G50+G53+G56+G28</f>
        <v>0</v>
      </c>
      <c r="H80" s="24">
        <f>H15+H18+H21+H25+H32+H50+H53+H56+H28</f>
        <v>1574</v>
      </c>
      <c r="I80" s="24">
        <f>I15+I18+I21+I25+I32+I50+I53+I56+I28</f>
        <v>0</v>
      </c>
      <c r="J80" s="30" t="s">
        <v>12</v>
      </c>
    </row>
    <row r="83" ht="15.75">
      <c r="B83" s="32" t="s">
        <v>57</v>
      </c>
    </row>
  </sheetData>
  <sheetProtection/>
  <mergeCells count="88">
    <mergeCell ref="B5:J5"/>
    <mergeCell ref="J73:J75"/>
    <mergeCell ref="A33:E33"/>
    <mergeCell ref="A46:E46"/>
    <mergeCell ref="A59:E59"/>
    <mergeCell ref="A60:J60"/>
    <mergeCell ref="D48:D50"/>
    <mergeCell ref="J48:J50"/>
    <mergeCell ref="A47:J47"/>
    <mergeCell ref="J51:J53"/>
    <mergeCell ref="A78:E78"/>
    <mergeCell ref="A79:E79"/>
    <mergeCell ref="A80:E80"/>
    <mergeCell ref="B51:B53"/>
    <mergeCell ref="C51:C53"/>
    <mergeCell ref="D51:D53"/>
    <mergeCell ref="A77:E77"/>
    <mergeCell ref="J54:J56"/>
    <mergeCell ref="B6:J6"/>
    <mergeCell ref="A72:J72"/>
    <mergeCell ref="A76:E76"/>
    <mergeCell ref="B48:B50"/>
    <mergeCell ref="A39:A40"/>
    <mergeCell ref="A41:A44"/>
    <mergeCell ref="E41:E44"/>
    <mergeCell ref="C48:C50"/>
    <mergeCell ref="A51:A53"/>
    <mergeCell ref="A48:A50"/>
    <mergeCell ref="A71:D71"/>
    <mergeCell ref="A54:A56"/>
    <mergeCell ref="B54:B56"/>
    <mergeCell ref="C54:C56"/>
    <mergeCell ref="D54:D56"/>
    <mergeCell ref="A23:A25"/>
    <mergeCell ref="D23:D25"/>
    <mergeCell ref="B19:B21"/>
    <mergeCell ref="C19:C21"/>
    <mergeCell ref="B23:B25"/>
    <mergeCell ref="A35:A36"/>
    <mergeCell ref="B30:B32"/>
    <mergeCell ref="A30:A32"/>
    <mergeCell ref="D19:D21"/>
    <mergeCell ref="A34:J34"/>
    <mergeCell ref="J19:J21"/>
    <mergeCell ref="J26:J28"/>
    <mergeCell ref="J23:J25"/>
    <mergeCell ref="A26:A28"/>
    <mergeCell ref="A19:A21"/>
    <mergeCell ref="J8:J10"/>
    <mergeCell ref="B13:B15"/>
    <mergeCell ref="C13:C15"/>
    <mergeCell ref="F8:I8"/>
    <mergeCell ref="D8:D10"/>
    <mergeCell ref="E8:E10"/>
    <mergeCell ref="F9:F10"/>
    <mergeCell ref="G9:I9"/>
    <mergeCell ref="A12:J12"/>
    <mergeCell ref="C8:C10"/>
    <mergeCell ref="A8:A10"/>
    <mergeCell ref="B8:B10"/>
    <mergeCell ref="A16:A18"/>
    <mergeCell ref="B16:B18"/>
    <mergeCell ref="A13:A15"/>
    <mergeCell ref="J16:J18"/>
    <mergeCell ref="D13:D15"/>
    <mergeCell ref="B26:B28"/>
    <mergeCell ref="C26:C28"/>
    <mergeCell ref="D26:D28"/>
    <mergeCell ref="C23:C25"/>
    <mergeCell ref="C16:C18"/>
    <mergeCell ref="D16:D18"/>
    <mergeCell ref="J13:J15"/>
    <mergeCell ref="B35:B36"/>
    <mergeCell ref="J30:J32"/>
    <mergeCell ref="D30:D32"/>
    <mergeCell ref="C30:C32"/>
    <mergeCell ref="D35:D36"/>
    <mergeCell ref="J35:J36"/>
    <mergeCell ref="H2:J2"/>
    <mergeCell ref="B39:B40"/>
    <mergeCell ref="D39:D40"/>
    <mergeCell ref="J39:J45"/>
    <mergeCell ref="E35:E36"/>
    <mergeCell ref="E39:E40"/>
    <mergeCell ref="B41:B44"/>
    <mergeCell ref="D41:D44"/>
    <mergeCell ref="A37:E37"/>
    <mergeCell ref="A38:J38"/>
  </mergeCells>
  <printOptions/>
  <pageMargins left="0.3937007874015748" right="0" top="0.35433070866141736" bottom="0.1968503937007874" header="0.31496062992125984" footer="0.31496062992125984"/>
  <pageSetup fitToHeight="4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LP-500</dc:creator>
  <cp:keywords/>
  <dc:description/>
  <cp:lastModifiedBy>Admin</cp:lastModifiedBy>
  <cp:lastPrinted>2019-08-22T12:46:01Z</cp:lastPrinted>
  <dcterms:created xsi:type="dcterms:W3CDTF">2018-09-04T04:37:33Z</dcterms:created>
  <dcterms:modified xsi:type="dcterms:W3CDTF">2019-08-22T12:46:18Z</dcterms:modified>
  <cp:category/>
  <cp:version/>
  <cp:contentType/>
  <cp:contentStatus/>
</cp:coreProperties>
</file>