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3"/>
  </bookViews>
  <sheets>
    <sheet name="вик" sheetId="1" r:id="rId1"/>
    <sheet name="упр" sheetId="2" r:id="rId2"/>
    <sheet name="вик (2)" sheetId="3" r:id="rId3"/>
    <sheet name="упр (2)" sheetId="4" r:id="rId4"/>
  </sheets>
  <definedNames/>
  <calcPr fullCalcOnLoad="1"/>
</workbook>
</file>

<file path=xl/sharedStrings.xml><?xml version="1.0" encoding="utf-8"?>
<sst xmlns="http://schemas.openxmlformats.org/spreadsheetml/2006/main" count="549" uniqueCount="150">
  <si>
    <t xml:space="preserve">Додаток </t>
  </si>
  <si>
    <t xml:space="preserve">до програми територіальної оборони території </t>
  </si>
  <si>
    <t>Новокаховської міської ради на 2017-2018 роки</t>
  </si>
  <si>
    <t xml:space="preserve">                                         Завдання та обсяги фінансування програми територіальної оборони території </t>
  </si>
  <si>
    <t xml:space="preserve">                                                                    Новокаховської міської ради на 2017-2018 роки</t>
  </si>
  <si>
    <t>№ з/п</t>
  </si>
  <si>
    <t xml:space="preserve">Завдання </t>
  </si>
  <si>
    <t>Виконавець</t>
  </si>
  <si>
    <t>Джерело фінансування</t>
  </si>
  <si>
    <t>Одиниця виміру</t>
  </si>
  <si>
    <t>Кількість</t>
  </si>
  <si>
    <t>Вартість, грн за од.</t>
  </si>
  <si>
    <t>Обсяг фінансування, грн.</t>
  </si>
  <si>
    <t>2017 рік</t>
  </si>
  <si>
    <t>2018 рік</t>
  </si>
  <si>
    <t>всього</t>
  </si>
  <si>
    <t>І.</t>
  </si>
  <si>
    <t>Заходи щодо забезпечення  речовим майном офіцерського складу військовозобов’язаних  загонів оборони</t>
  </si>
  <si>
    <t>Закупівля засобів захисту речового майна та спорядження, в т.ч.:</t>
  </si>
  <si>
    <t>виконавчий комітет Новокаховської міської ради</t>
  </si>
  <si>
    <t>міський бюджет</t>
  </si>
  <si>
    <t>х</t>
  </si>
  <si>
    <t>кепі бойове (кашкет польовий)</t>
  </si>
  <si>
    <t>шт</t>
  </si>
  <si>
    <t>костюм літній польовий</t>
  </si>
  <si>
    <t>сорочка бойова</t>
  </si>
  <si>
    <t>фуфайка з коротким рукавом</t>
  </si>
  <si>
    <t>труси</t>
  </si>
  <si>
    <t>білизна натільна</t>
  </si>
  <si>
    <t>шкарпетки літні (трекінгові)</t>
  </si>
  <si>
    <t>черевики з високими берцями</t>
  </si>
  <si>
    <t>ремінь поясний з натуральної шкіри</t>
  </si>
  <si>
    <t>Всього за І розділом</t>
  </si>
  <si>
    <t>ІІ.</t>
  </si>
  <si>
    <t xml:space="preserve">Заходи щодо забезпечення 124-ї окремої бригади територіальної оборони під час проведення навчальних зборів </t>
  </si>
  <si>
    <t>Закупівля постільної білизни, в т.ч.:</t>
  </si>
  <si>
    <t>простирадло біле (1,5 х 2,15)</t>
  </si>
  <si>
    <t>наволочка біла (60 х 60)</t>
  </si>
  <si>
    <t>рушник вафельний (45х70)</t>
  </si>
  <si>
    <t>КП "НК Екосервіс"</t>
  </si>
  <si>
    <t>Закупівля одноразового посуду, в т.ч.:</t>
  </si>
  <si>
    <t>миска (350 мл)</t>
  </si>
  <si>
    <t>тарілка столова (205 мм)</t>
  </si>
  <si>
    <t>ложка столова</t>
  </si>
  <si>
    <t>виделка</t>
  </si>
  <si>
    <t>стакан пластиковий (180 мм)</t>
  </si>
  <si>
    <t>Придбання бочок для душу (100 л)</t>
  </si>
  <si>
    <t>Придбання паливо-мастильних матеріалів для перевезення особового складу батальйону 124-ї окремої бригади територіальної оборони та його речового майна</t>
  </si>
  <si>
    <t>виконавчий комітет Новокаховської міської ради                                                                                               КП "НК Екосервіс"</t>
  </si>
  <si>
    <t>бензин А-92</t>
  </si>
  <si>
    <t>л</t>
  </si>
  <si>
    <t>дизельне паливо</t>
  </si>
  <si>
    <t xml:space="preserve">Виготовлення столів, в т.ч.: </t>
  </si>
  <si>
    <t>брус 25х100х4500 мм</t>
  </si>
  <si>
    <t>брус 25х150х4500 мм</t>
  </si>
  <si>
    <t>цвях 60 мм</t>
  </si>
  <si>
    <t>кг</t>
  </si>
  <si>
    <t>саморіз</t>
  </si>
  <si>
    <t>упак.</t>
  </si>
  <si>
    <t>заробітна плата</t>
  </si>
  <si>
    <t>нарахування на заробітну плату (22%)</t>
  </si>
  <si>
    <t>загальновиробничі витрати (27,5%)</t>
  </si>
  <si>
    <t>адміністративні витрати (47%)</t>
  </si>
  <si>
    <t>рентабельність (12%)</t>
  </si>
  <si>
    <t>ПДВ (20%)</t>
  </si>
  <si>
    <t>Всього за ІІ розділом</t>
  </si>
  <si>
    <t>Всього за програмою</t>
  </si>
  <si>
    <t>Секретар міської ради</t>
  </si>
  <si>
    <t>О.В.Лук’яненко</t>
  </si>
  <si>
    <t>управління з питань надзвичайних ситуацій та цивільного захисту населення Новокаховської міської ради</t>
  </si>
  <si>
    <t>управління з питань надзвичайних ситуацій та цивільного захисту населення Новокаховської міської ради                                                                                                                                                                                                                                   КП "НК Екосервіс"</t>
  </si>
  <si>
    <t xml:space="preserve">Виготовлення столів, душових, туалетів в т.ч.: </t>
  </si>
  <si>
    <t>ліс кругляк</t>
  </si>
  <si>
    <t>куб.м</t>
  </si>
  <si>
    <t>дошка (250 мм)</t>
  </si>
  <si>
    <t>цвях 150 мм</t>
  </si>
  <si>
    <t>цвях 100 мм</t>
  </si>
  <si>
    <t>Додаток 2</t>
  </si>
  <si>
    <t xml:space="preserve">        Новокаховської міської ради </t>
  </si>
  <si>
    <t xml:space="preserve">                                                                  Завдання та обсяги фінансування програми територіальної оборони території </t>
  </si>
  <si>
    <t xml:space="preserve">                                                                                             Новокаховської міської ради на 2017-2021 роки</t>
  </si>
  <si>
    <t>Кіль-кість</t>
  </si>
  <si>
    <t>2019 рік</t>
  </si>
  <si>
    <t>2020 рік</t>
  </si>
  <si>
    <t>2021 рік</t>
  </si>
  <si>
    <t>Придбання постільної білизни</t>
  </si>
  <si>
    <t xml:space="preserve">управління з питань надзвичайних ситуацій та цивільного захисту населення Новокахов-ської міської ради         </t>
  </si>
  <si>
    <t>Придбання меблів</t>
  </si>
  <si>
    <t xml:space="preserve">Придбання кухонного інвентарю, посуду тощо </t>
  </si>
  <si>
    <t>Придбання, електричних,  господарчих товарів, канцелярського приладдя тощо</t>
  </si>
  <si>
    <t>Придбання оргтехніки та інших засобів</t>
  </si>
  <si>
    <t>Проидбання матеріалів для облаштування блокпостів</t>
  </si>
  <si>
    <t>Виготовлення  та встановлення душової системи на 60 кранів</t>
  </si>
  <si>
    <t>Виготовлення та встановлення  умивальників на 60 кранів</t>
  </si>
  <si>
    <t xml:space="preserve">Придбання туалетів </t>
  </si>
  <si>
    <t>Придбання питної бутильованої води (2л)</t>
  </si>
  <si>
    <t>Перевезення речового майна до місця дислокації 124-го батальйону</t>
  </si>
  <si>
    <t>Перевезення особового складу бригади</t>
  </si>
  <si>
    <t>ІІ. Забезпечення проведення медичного огляду військовозобов'язаних, призначених до 124-ї окремої бригади територіальної оборони</t>
  </si>
  <si>
    <t>Проведення медичного стоматологічного огляду</t>
  </si>
  <si>
    <t>виконавчий комітет Новокаховської міської ради,                                      КЗ "Центральна міська лікарня міста Нова Каховка"</t>
  </si>
  <si>
    <t>чол.</t>
  </si>
  <si>
    <t xml:space="preserve">ІІІ. Проведення заходів, пов'язаних з введенням воєнного стану </t>
  </si>
  <si>
    <t xml:space="preserve">Проведення заходів, пов'я-заних з введенням військо-вого стану, на організацію  транспортних послуг перевезення військовозобо-в'язаних, призначених до батальйонів 124 ОБрТрО, з місць збору до місць ба-зування, а також у період проведення тактичних навчань для виконання заходів бойової підготов-ки, в т.ч.: </t>
  </si>
  <si>
    <t xml:space="preserve">управління з питань надзвичайних ситуацій та цивільного захисту населення Новокахов-ської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</si>
  <si>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обласний бюджет</t>
  </si>
  <si>
    <t>послуги спеціалізованих автомобільних перевезень пасажирів</t>
  </si>
  <si>
    <t>нерегулярні пасажирські перевезення</t>
  </si>
  <si>
    <t>Придбання одноразового посуду, в т.ч.:</t>
  </si>
  <si>
    <t>Придбання миючих, госпо-   дарчих товарів тощо, в т.ч.:</t>
  </si>
  <si>
    <t xml:space="preserve">управління з питань надзвичайних ситуацій та цивільного захисту населення Новокахов-ської міської ради    </t>
  </si>
  <si>
    <t>туалетний папір</t>
  </si>
  <si>
    <t>мило туалетне</t>
  </si>
  <si>
    <t>плівка утеплювальна</t>
  </si>
  <si>
    <t>м</t>
  </si>
  <si>
    <t>Придбання питної бутильованої мінеральної води (1,5л)</t>
  </si>
  <si>
    <t>Придбання палива, в т.ч.:</t>
  </si>
  <si>
    <t>дизельне пальне</t>
  </si>
  <si>
    <t>Придбання електричних обігівачів</t>
  </si>
  <si>
    <t xml:space="preserve">Кмпенсація вартості пального, необхідного для роботи дизельних генера-торів, що забезпечують життєдіяльність військових підрозділів </t>
  </si>
  <si>
    <t>субвенсія міського бюджету</t>
  </si>
  <si>
    <t>Оплата інших послуг, наданих сторонніми організаціями</t>
  </si>
  <si>
    <t>Всього за ІІІ розділом</t>
  </si>
  <si>
    <t>ІV. Матеріально-технічне та продовольче забезпечення військової частини А1736</t>
  </si>
  <si>
    <t>Транспортні витрати на перевезення</t>
  </si>
  <si>
    <t xml:space="preserve">управління з питань надзвичайних ситуацій та цивільного захисту населення Новокаховької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</si>
  <si>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Матеріально-технічне забезпечення, в т.ч.:</t>
  </si>
  <si>
    <t xml:space="preserve">управління з питань надзвичайних ситуацій та цивільного захисту населення Новокахоської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</si>
  <si>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електро, оргтехніка, комплектуючі до неї тощо</t>
  </si>
  <si>
    <t xml:space="preserve">меблі, господарчі  товари, будівельні матеріали, канцелярське приладдя, миючі засоби  тощо </t>
  </si>
  <si>
    <t>пожежний інвентар</t>
  </si>
  <si>
    <t>Продукти харчування</t>
  </si>
  <si>
    <t>Всього за ІV розділом</t>
  </si>
  <si>
    <t>V. Придбання  меморіального комплексу пам'яті воїнів військової частини А1736</t>
  </si>
  <si>
    <t xml:space="preserve">Мала архітектурна форма- скульптурна композиція, присвячена воїнам в/частини А1736 </t>
  </si>
  <si>
    <t xml:space="preserve">управління з питань надзвичайних ситуацій та цивільного захисту населення Новокаховської міської ради    </t>
  </si>
  <si>
    <t>Пам'ятник загиблим воїнам військової частини А1736</t>
  </si>
  <si>
    <t>Всього за V розділом</t>
  </si>
  <si>
    <t>VІ.Утримання нежитлової будівлі, предназначеної для розміщення військово-зобов'язаних Збройних Сил України</t>
  </si>
  <si>
    <t>Оплата послуг водопостачання та водовідведення</t>
  </si>
  <si>
    <t>Всього за VІ розділом</t>
  </si>
  <si>
    <t xml:space="preserve">                                            О.В.Лук’яненко</t>
  </si>
  <si>
    <t>,</t>
  </si>
  <si>
    <t xml:space="preserve">Оплата праці </t>
  </si>
  <si>
    <t>Нарахування на заробітну плату</t>
  </si>
  <si>
    <t>Оплата електроенергії</t>
  </si>
  <si>
    <t>Благоустрій нежитлової будівлі, в т.ч. прибудинкової території</t>
  </si>
  <si>
    <t xml:space="preserve">Заходи щодо забезпечення військової частини А 7362 під час проведення навчальних зборів </t>
  </si>
  <si>
    <t>Поточний ремонт сантехнічних систем</t>
  </si>
  <si>
    <t>до рішення 70 сесії 7-го скликання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</si>
</sst>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8" fillId="1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17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2" fontId="3" fillId="0" borderId="17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18" borderId="11" xfId="0" applyFont="1" applyFill="1" applyBorder="1" applyAlignment="1">
      <alignment horizontal="center" vertical="top" wrapText="1"/>
    </xf>
    <xf numFmtId="0" fontId="2" fillId="17" borderId="16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/>
    </xf>
    <xf numFmtId="2" fontId="8" fillId="0" borderId="17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/>
    </xf>
    <xf numFmtId="2" fontId="8" fillId="0" borderId="11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8" fillId="0" borderId="16" xfId="0" applyFont="1" applyBorder="1" applyAlignment="1">
      <alignment vertical="top" wrapText="1"/>
    </xf>
    <xf numFmtId="2" fontId="3" fillId="0" borderId="13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8" fillId="0" borderId="13" xfId="0" applyNumberFormat="1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0" fontId="8" fillId="0" borderId="2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2" fontId="4" fillId="0" borderId="17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5" fillId="17" borderId="11" xfId="0" applyFont="1" applyFill="1" applyBorder="1" applyAlignment="1">
      <alignment/>
    </xf>
    <xf numFmtId="0" fontId="2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6" fillId="17" borderId="11" xfId="0" applyFont="1" applyFill="1" applyBorder="1" applyAlignment="1">
      <alignment/>
    </xf>
    <xf numFmtId="0" fontId="2" fillId="17" borderId="11" xfId="0" applyFont="1" applyFill="1" applyBorder="1" applyAlignment="1">
      <alignment horizontal="center" vertical="top"/>
    </xf>
    <xf numFmtId="2" fontId="2" fillId="17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16" xfId="0" applyFont="1" applyFill="1" applyBorder="1" applyAlignment="1">
      <alignment vertical="top" wrapText="1"/>
    </xf>
    <xf numFmtId="2" fontId="5" fillId="0" borderId="0" xfId="0" applyNumberFormat="1" applyFont="1" applyAlignment="1">
      <alignment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2" fillId="17" borderId="19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17" borderId="13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0" fillId="17" borderId="11" xfId="0" applyFont="1" applyFill="1" applyBorder="1" applyAlignment="1">
      <alignment horizontal="left" vertical="top" wrapText="1"/>
    </xf>
    <xf numFmtId="0" fontId="2" fillId="17" borderId="11" xfId="0" applyFont="1" applyFill="1" applyBorder="1" applyAlignment="1">
      <alignment horizontal="left" vertical="top" wrapText="1"/>
    </xf>
    <xf numFmtId="0" fontId="7" fillId="18" borderId="11" xfId="0" applyFont="1" applyFill="1" applyBorder="1" applyAlignment="1">
      <alignment horizontal="center" vertical="top" wrapText="1"/>
    </xf>
    <xf numFmtId="0" fontId="7" fillId="18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49" fontId="2" fillId="17" borderId="13" xfId="0" applyNumberFormat="1" applyFont="1" applyFill="1" applyBorder="1" applyAlignment="1">
      <alignment horizontal="left" vertical="top" wrapText="1"/>
    </xf>
    <xf numFmtId="0" fontId="7" fillId="18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Normal="75" zoomScaleSheetLayoutView="100" zoomScalePageLayoutView="0" workbookViewId="0" topLeftCell="A19">
      <selection activeCell="N27" sqref="N27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customWidth="1"/>
    <col min="13" max="13" width="9.28125" style="0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4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125" t="s">
        <v>5</v>
      </c>
      <c r="B7" s="129" t="s">
        <v>6</v>
      </c>
      <c r="C7" s="129" t="s">
        <v>7</v>
      </c>
      <c r="D7" s="122" t="s">
        <v>8</v>
      </c>
      <c r="E7" s="122" t="s">
        <v>9</v>
      </c>
      <c r="F7" s="122" t="s">
        <v>10</v>
      </c>
      <c r="G7" s="122" t="s">
        <v>11</v>
      </c>
      <c r="H7" s="122" t="s">
        <v>12</v>
      </c>
      <c r="I7" s="122"/>
      <c r="J7" s="122"/>
      <c r="K7" s="5"/>
      <c r="L7" s="6"/>
      <c r="M7" s="6"/>
      <c r="N7" s="6"/>
    </row>
    <row r="8" spans="1:14" ht="14.25" customHeight="1">
      <c r="A8" s="125"/>
      <c r="B8" s="129"/>
      <c r="C8" s="129"/>
      <c r="D8" s="122"/>
      <c r="E8" s="122"/>
      <c r="F8" s="122"/>
      <c r="G8" s="122"/>
      <c r="H8" s="4" t="s">
        <v>13</v>
      </c>
      <c r="I8" s="4" t="s">
        <v>14</v>
      </c>
      <c r="J8" s="4" t="s">
        <v>15</v>
      </c>
      <c r="K8" s="5"/>
      <c r="L8" s="6"/>
      <c r="M8" s="6"/>
      <c r="N8" s="6"/>
    </row>
    <row r="9" spans="1:14" ht="18" customHeight="1">
      <c r="A9" s="7" t="s">
        <v>16</v>
      </c>
      <c r="B9" s="127" t="s">
        <v>17</v>
      </c>
      <c r="C9" s="127"/>
      <c r="D9" s="127"/>
      <c r="E9" s="127"/>
      <c r="F9" s="127"/>
      <c r="G9" s="127"/>
      <c r="H9" s="127"/>
      <c r="I9" s="127"/>
      <c r="J9" s="127"/>
      <c r="K9" s="5"/>
      <c r="L9" s="6"/>
      <c r="M9" s="6"/>
      <c r="N9" s="6"/>
    </row>
    <row r="10" spans="1:14" ht="49.5" customHeight="1">
      <c r="A10" s="128">
        <v>1</v>
      </c>
      <c r="B10" s="9" t="s">
        <v>18</v>
      </c>
      <c r="C10" s="122" t="s">
        <v>19</v>
      </c>
      <c r="D10" s="122" t="s">
        <v>20</v>
      </c>
      <c r="E10" s="3"/>
      <c r="F10" s="10" t="s">
        <v>21</v>
      </c>
      <c r="G10" s="11" t="s">
        <v>21</v>
      </c>
      <c r="H10" s="12">
        <f>+H11+H12+H13+H14+H15+H16+H17+H18+H19</f>
        <v>30100.4</v>
      </c>
      <c r="I10" s="12">
        <f>+I11+I12+I13+I14+I15+I16+I17+I18+I19</f>
        <v>30100.4</v>
      </c>
      <c r="J10" s="12">
        <f>+J11+J12+J13+J14+J15+J16+J17+J18+J19</f>
        <v>60200.8</v>
      </c>
      <c r="K10" s="5"/>
      <c r="L10" s="13"/>
      <c r="M10" s="6"/>
      <c r="N10" s="6"/>
    </row>
    <row r="11" spans="1:14" ht="18.75">
      <c r="A11" s="128"/>
      <c r="B11" s="14" t="s">
        <v>22</v>
      </c>
      <c r="C11" s="122"/>
      <c r="D11" s="122"/>
      <c r="E11" s="4" t="s">
        <v>23</v>
      </c>
      <c r="F11" s="10">
        <v>22</v>
      </c>
      <c r="G11" s="11">
        <v>37.86</v>
      </c>
      <c r="H11" s="11">
        <f aca="true" t="shared" si="0" ref="H11:H19">11*G11</f>
        <v>416.46</v>
      </c>
      <c r="I11" s="11">
        <f aca="true" t="shared" si="1" ref="I11:I19">11*G11</f>
        <v>416.46</v>
      </c>
      <c r="J11" s="11">
        <f aca="true" t="shared" si="2" ref="J11:J20">+H11+I11</f>
        <v>832.92</v>
      </c>
      <c r="K11" s="5"/>
      <c r="L11" s="6"/>
      <c r="M11" s="6"/>
      <c r="N11" s="6"/>
    </row>
    <row r="12" spans="1:14" ht="18.75">
      <c r="A12" s="128"/>
      <c r="B12" s="14" t="s">
        <v>24</v>
      </c>
      <c r="C12" s="122"/>
      <c r="D12" s="122"/>
      <c r="E12" s="4" t="s">
        <v>23</v>
      </c>
      <c r="F12" s="10">
        <v>22</v>
      </c>
      <c r="G12" s="11">
        <v>559.98</v>
      </c>
      <c r="H12" s="11">
        <f t="shared" si="0"/>
        <v>6159.780000000001</v>
      </c>
      <c r="I12" s="11">
        <f t="shared" si="1"/>
        <v>6159.780000000001</v>
      </c>
      <c r="J12" s="11">
        <f t="shared" si="2"/>
        <v>12319.560000000001</v>
      </c>
      <c r="K12" s="5"/>
      <c r="L12" s="6"/>
      <c r="M12" s="6"/>
      <c r="N12" s="6"/>
    </row>
    <row r="13" spans="1:14" ht="18.75">
      <c r="A13" s="128"/>
      <c r="B13" s="14" t="s">
        <v>25</v>
      </c>
      <c r="C13" s="122"/>
      <c r="D13" s="122"/>
      <c r="E13" s="4" t="s">
        <v>23</v>
      </c>
      <c r="F13" s="10">
        <v>22</v>
      </c>
      <c r="G13" s="11">
        <v>320.64</v>
      </c>
      <c r="H13" s="11">
        <f t="shared" si="0"/>
        <v>3527.04</v>
      </c>
      <c r="I13" s="11">
        <f t="shared" si="1"/>
        <v>3527.04</v>
      </c>
      <c r="J13" s="11">
        <f t="shared" si="2"/>
        <v>7054.08</v>
      </c>
      <c r="K13" s="5"/>
      <c r="L13" s="6"/>
      <c r="M13" s="6"/>
      <c r="N13" s="6"/>
    </row>
    <row r="14" spans="1:14" ht="18.75">
      <c r="A14" s="128"/>
      <c r="B14" s="14" t="s">
        <v>26</v>
      </c>
      <c r="C14" s="122"/>
      <c r="D14" s="122"/>
      <c r="E14" s="4" t="s">
        <v>23</v>
      </c>
      <c r="F14" s="10">
        <v>22</v>
      </c>
      <c r="G14" s="11">
        <v>59.9</v>
      </c>
      <c r="H14" s="11">
        <f t="shared" si="0"/>
        <v>658.9</v>
      </c>
      <c r="I14" s="11">
        <f t="shared" si="1"/>
        <v>658.9</v>
      </c>
      <c r="J14" s="11">
        <f t="shared" si="2"/>
        <v>1317.8</v>
      </c>
      <c r="K14" s="5"/>
      <c r="L14" s="6"/>
      <c r="M14" s="6"/>
      <c r="N14" s="6"/>
    </row>
    <row r="15" spans="1:14" ht="18.75">
      <c r="A15" s="128"/>
      <c r="B15" s="14" t="s">
        <v>27</v>
      </c>
      <c r="C15" s="122"/>
      <c r="D15" s="122"/>
      <c r="E15" s="4" t="s">
        <v>23</v>
      </c>
      <c r="F15" s="10">
        <v>22</v>
      </c>
      <c r="G15" s="11">
        <v>34.99</v>
      </c>
      <c r="H15" s="11">
        <f t="shared" si="0"/>
        <v>384.89000000000004</v>
      </c>
      <c r="I15" s="11">
        <f t="shared" si="1"/>
        <v>384.89000000000004</v>
      </c>
      <c r="J15" s="11">
        <f t="shared" si="2"/>
        <v>769.7800000000001</v>
      </c>
      <c r="K15" s="5"/>
      <c r="L15" s="6"/>
      <c r="M15" s="6"/>
      <c r="N15" s="6"/>
    </row>
    <row r="16" spans="1:14" ht="18.75">
      <c r="A16" s="128"/>
      <c r="B16" s="14" t="s">
        <v>28</v>
      </c>
      <c r="C16" s="122"/>
      <c r="D16" s="122"/>
      <c r="E16" s="4" t="s">
        <v>23</v>
      </c>
      <c r="F16" s="10">
        <v>22</v>
      </c>
      <c r="G16" s="11">
        <v>190.05</v>
      </c>
      <c r="H16" s="11">
        <f t="shared" si="0"/>
        <v>2090.55</v>
      </c>
      <c r="I16" s="11">
        <f t="shared" si="1"/>
        <v>2090.55</v>
      </c>
      <c r="J16" s="11">
        <f t="shared" si="2"/>
        <v>4181.1</v>
      </c>
      <c r="K16" s="5"/>
      <c r="L16" s="6"/>
      <c r="M16" s="6"/>
      <c r="N16" s="6"/>
    </row>
    <row r="17" spans="1:14" ht="21" customHeight="1">
      <c r="A17" s="128"/>
      <c r="B17" s="14" t="s">
        <v>29</v>
      </c>
      <c r="C17" s="122"/>
      <c r="D17" s="122"/>
      <c r="E17" s="4" t="s">
        <v>23</v>
      </c>
      <c r="F17" s="10">
        <v>22</v>
      </c>
      <c r="G17" s="11">
        <v>34.98</v>
      </c>
      <c r="H17" s="11">
        <f t="shared" si="0"/>
        <v>384.78</v>
      </c>
      <c r="I17" s="11">
        <f t="shared" si="1"/>
        <v>384.78</v>
      </c>
      <c r="J17" s="11">
        <f t="shared" si="2"/>
        <v>769.56</v>
      </c>
      <c r="K17" s="5"/>
      <c r="L17" s="6"/>
      <c r="M17" s="6"/>
      <c r="N17" s="6"/>
    </row>
    <row r="18" spans="1:14" ht="24" customHeight="1">
      <c r="A18" s="128"/>
      <c r="B18" s="14" t="s">
        <v>30</v>
      </c>
      <c r="C18" s="122"/>
      <c r="D18" s="122"/>
      <c r="E18" s="4" t="s">
        <v>23</v>
      </c>
      <c r="F18" s="10">
        <v>22</v>
      </c>
      <c r="G18" s="11">
        <v>1365</v>
      </c>
      <c r="H18" s="11">
        <f t="shared" si="0"/>
        <v>15015</v>
      </c>
      <c r="I18" s="11">
        <f t="shared" si="1"/>
        <v>15015</v>
      </c>
      <c r="J18" s="11">
        <f t="shared" si="2"/>
        <v>30030</v>
      </c>
      <c r="K18" s="5"/>
      <c r="L18" s="6"/>
      <c r="M18" s="6"/>
      <c r="N18" s="6"/>
    </row>
    <row r="19" spans="1:14" ht="18.75">
      <c r="A19" s="128"/>
      <c r="B19" s="15" t="s">
        <v>31</v>
      </c>
      <c r="C19" s="122"/>
      <c r="D19" s="122"/>
      <c r="E19" s="4" t="s">
        <v>23</v>
      </c>
      <c r="F19" s="16">
        <v>22</v>
      </c>
      <c r="G19" s="17">
        <v>133</v>
      </c>
      <c r="H19" s="17">
        <f t="shared" si="0"/>
        <v>1463</v>
      </c>
      <c r="I19" s="17">
        <f t="shared" si="1"/>
        <v>1463</v>
      </c>
      <c r="J19" s="17">
        <f t="shared" si="2"/>
        <v>2926</v>
      </c>
      <c r="K19" s="5"/>
      <c r="L19" s="6"/>
      <c r="M19" s="6"/>
      <c r="N19" s="6"/>
    </row>
    <row r="20" spans="1:14" ht="18.75">
      <c r="A20" s="18"/>
      <c r="B20" s="19" t="s">
        <v>32</v>
      </c>
      <c r="C20" s="122"/>
      <c r="D20" s="122"/>
      <c r="E20" s="4"/>
      <c r="F20" s="20"/>
      <c r="G20" s="11"/>
      <c r="H20" s="21">
        <f>SUM(H10)</f>
        <v>30100.4</v>
      </c>
      <c r="I20" s="22">
        <f>I10</f>
        <v>30100.4</v>
      </c>
      <c r="J20" s="22">
        <f t="shared" si="2"/>
        <v>60200.8</v>
      </c>
      <c r="K20" s="5"/>
      <c r="L20" s="6"/>
      <c r="M20" s="6"/>
      <c r="N20" s="6"/>
    </row>
    <row r="21" spans="1:14" ht="18" customHeight="1">
      <c r="A21" s="23" t="s">
        <v>33</v>
      </c>
      <c r="B21" s="123" t="s">
        <v>34</v>
      </c>
      <c r="C21" s="123"/>
      <c r="D21" s="123"/>
      <c r="E21" s="123"/>
      <c r="F21" s="123"/>
      <c r="G21" s="123"/>
      <c r="H21" s="123"/>
      <c r="I21" s="123"/>
      <c r="J21" s="123"/>
      <c r="K21" s="5"/>
      <c r="L21" s="6"/>
      <c r="M21" s="6"/>
      <c r="N21" s="6"/>
    </row>
    <row r="22" spans="1:14" ht="31.5" customHeight="1">
      <c r="A22" s="124">
        <v>1</v>
      </c>
      <c r="B22" s="25" t="s">
        <v>35</v>
      </c>
      <c r="C22" s="125" t="s">
        <v>19</v>
      </c>
      <c r="D22" s="122" t="s">
        <v>20</v>
      </c>
      <c r="E22" s="26"/>
      <c r="F22" s="27" t="s">
        <v>21</v>
      </c>
      <c r="G22" s="28" t="s">
        <v>21</v>
      </c>
      <c r="H22" s="29"/>
      <c r="I22" s="29">
        <f>SUM(I23:I25)</f>
        <v>42000</v>
      </c>
      <c r="J22" s="29">
        <f>SUM(J23:J25)</f>
        <v>42000</v>
      </c>
      <c r="K22" s="5"/>
      <c r="L22" s="6"/>
      <c r="M22" s="6"/>
      <c r="N22" s="6"/>
    </row>
    <row r="23" spans="1:14" ht="18.75">
      <c r="A23" s="124"/>
      <c r="B23" s="14" t="s">
        <v>36</v>
      </c>
      <c r="C23" s="125"/>
      <c r="D23" s="125"/>
      <c r="E23" s="4" t="s">
        <v>23</v>
      </c>
      <c r="F23" s="10">
        <v>280</v>
      </c>
      <c r="G23" s="11">
        <v>120</v>
      </c>
      <c r="H23" s="11"/>
      <c r="I23" s="11">
        <f>F23*G23</f>
        <v>33600</v>
      </c>
      <c r="J23" s="11">
        <f>H23+I23</f>
        <v>33600</v>
      </c>
      <c r="K23" s="5"/>
      <c r="L23" s="6"/>
      <c r="M23" s="6"/>
      <c r="N23" s="6"/>
    </row>
    <row r="24" spans="1:14" ht="18.75">
      <c r="A24" s="124"/>
      <c r="B24" s="14" t="s">
        <v>37</v>
      </c>
      <c r="C24" s="125"/>
      <c r="D24" s="125"/>
      <c r="E24" s="4" t="s">
        <v>23</v>
      </c>
      <c r="F24" s="10">
        <v>140</v>
      </c>
      <c r="G24" s="11">
        <v>40</v>
      </c>
      <c r="H24" s="11"/>
      <c r="I24" s="11">
        <f>F24*G24</f>
        <v>5600</v>
      </c>
      <c r="J24" s="11">
        <f>H24+I24</f>
        <v>5600</v>
      </c>
      <c r="K24" s="5"/>
      <c r="L24" s="6"/>
      <c r="M24" s="6"/>
      <c r="N24" s="6"/>
    </row>
    <row r="25" spans="1:13" ht="18.75" customHeight="1">
      <c r="A25" s="124"/>
      <c r="B25" s="14" t="s">
        <v>38</v>
      </c>
      <c r="C25" s="126" t="s">
        <v>39</v>
      </c>
      <c r="D25" s="122"/>
      <c r="E25" s="4" t="s">
        <v>23</v>
      </c>
      <c r="F25" s="10">
        <v>140</v>
      </c>
      <c r="G25" s="31">
        <v>20</v>
      </c>
      <c r="H25" s="11"/>
      <c r="I25" s="11">
        <f>F25*G25</f>
        <v>2800</v>
      </c>
      <c r="J25" s="11">
        <f>H25+I25</f>
        <v>2800</v>
      </c>
      <c r="K25" s="5"/>
      <c r="L25" s="6"/>
      <c r="M25" s="6"/>
    </row>
    <row r="26" spans="1:14" ht="31.5">
      <c r="A26" s="124">
        <v>2</v>
      </c>
      <c r="B26" s="9" t="s">
        <v>40</v>
      </c>
      <c r="C26" s="126"/>
      <c r="D26" s="126"/>
      <c r="E26" s="4"/>
      <c r="F26" s="10" t="s">
        <v>21</v>
      </c>
      <c r="G26" s="11" t="s">
        <v>21</v>
      </c>
      <c r="H26" s="11"/>
      <c r="I26" s="12">
        <f>I27+I28+I29+I30+I31</f>
        <v>5980</v>
      </c>
      <c r="J26" s="12">
        <f>J27+J28+J29+J30+J31</f>
        <v>5980</v>
      </c>
      <c r="K26" s="5"/>
      <c r="L26" s="6"/>
      <c r="M26" s="6"/>
      <c r="N26" s="6"/>
    </row>
    <row r="27" spans="1:14" ht="18.75">
      <c r="A27" s="124"/>
      <c r="B27" s="14" t="s">
        <v>41</v>
      </c>
      <c r="C27" s="126"/>
      <c r="D27" s="126"/>
      <c r="E27" s="4" t="s">
        <v>23</v>
      </c>
      <c r="F27" s="10">
        <v>2000</v>
      </c>
      <c r="G27" s="11">
        <v>0.48</v>
      </c>
      <c r="H27" s="11"/>
      <c r="I27" s="11">
        <f aca="true" t="shared" si="3" ref="I27:I32">F27*G27</f>
        <v>960</v>
      </c>
      <c r="J27" s="11">
        <f aca="true" t="shared" si="4" ref="J27:J32">H27+I27</f>
        <v>960</v>
      </c>
      <c r="K27" s="5"/>
      <c r="L27" s="6"/>
      <c r="M27" s="6"/>
      <c r="N27" s="6"/>
    </row>
    <row r="28" spans="1:14" ht="18.75">
      <c r="A28" s="124"/>
      <c r="B28" s="14" t="s">
        <v>42</v>
      </c>
      <c r="C28" s="126"/>
      <c r="D28" s="126"/>
      <c r="E28" s="4" t="s">
        <v>23</v>
      </c>
      <c r="F28" s="10">
        <v>5000</v>
      </c>
      <c r="G28" s="11">
        <v>0.46</v>
      </c>
      <c r="H28" s="11"/>
      <c r="I28" s="11">
        <f t="shared" si="3"/>
        <v>2300</v>
      </c>
      <c r="J28" s="11">
        <f t="shared" si="4"/>
        <v>2300</v>
      </c>
      <c r="K28" s="5"/>
      <c r="L28" s="6"/>
      <c r="M28" s="6"/>
      <c r="N28" s="6"/>
    </row>
    <row r="29" spans="1:14" ht="18.75">
      <c r="A29" s="124"/>
      <c r="B29" s="14" t="s">
        <v>43</v>
      </c>
      <c r="C29" s="126"/>
      <c r="D29" s="126"/>
      <c r="E29" s="4" t="s">
        <v>23</v>
      </c>
      <c r="F29" s="10">
        <v>2000</v>
      </c>
      <c r="G29" s="11">
        <v>0.21</v>
      </c>
      <c r="H29" s="11"/>
      <c r="I29" s="11">
        <f t="shared" si="3"/>
        <v>420</v>
      </c>
      <c r="J29" s="11">
        <f t="shared" si="4"/>
        <v>420</v>
      </c>
      <c r="K29" s="5"/>
      <c r="L29" s="6"/>
      <c r="M29" s="6"/>
      <c r="N29" s="6"/>
    </row>
    <row r="30" spans="1:14" ht="18.75">
      <c r="A30" s="124"/>
      <c r="B30" s="14" t="s">
        <v>44</v>
      </c>
      <c r="C30" s="126"/>
      <c r="D30" s="126"/>
      <c r="E30" s="4" t="s">
        <v>23</v>
      </c>
      <c r="F30" s="32">
        <v>5000</v>
      </c>
      <c r="G30" s="11">
        <v>0.18</v>
      </c>
      <c r="H30" s="11"/>
      <c r="I30" s="11">
        <f t="shared" si="3"/>
        <v>900</v>
      </c>
      <c r="J30" s="11">
        <f t="shared" si="4"/>
        <v>900</v>
      </c>
      <c r="K30" s="5"/>
      <c r="L30" s="6"/>
      <c r="M30" s="6"/>
      <c r="N30" s="6"/>
    </row>
    <row r="31" spans="1:14" ht="18.75">
      <c r="A31" s="124"/>
      <c r="B31" s="14" t="s">
        <v>45</v>
      </c>
      <c r="C31" s="126"/>
      <c r="D31" s="126"/>
      <c r="E31" s="4" t="s">
        <v>23</v>
      </c>
      <c r="F31" s="10">
        <v>7000</v>
      </c>
      <c r="G31" s="11">
        <v>0.2</v>
      </c>
      <c r="H31" s="11"/>
      <c r="I31" s="11">
        <f t="shared" si="3"/>
        <v>1400</v>
      </c>
      <c r="J31" s="11">
        <f t="shared" si="4"/>
        <v>1400</v>
      </c>
      <c r="K31" s="5"/>
      <c r="L31" s="6"/>
      <c r="M31" s="6"/>
      <c r="N31" s="6"/>
    </row>
    <row r="32" spans="1:14" ht="18.75">
      <c r="A32" s="24">
        <v>3</v>
      </c>
      <c r="B32" s="9" t="s">
        <v>46</v>
      </c>
      <c r="C32" s="126"/>
      <c r="D32" s="126"/>
      <c r="E32" s="4" t="s">
        <v>23</v>
      </c>
      <c r="F32" s="10">
        <v>5</v>
      </c>
      <c r="G32" s="11">
        <v>786</v>
      </c>
      <c r="H32" s="11"/>
      <c r="I32" s="12">
        <f t="shared" si="3"/>
        <v>3930</v>
      </c>
      <c r="J32" s="12">
        <f t="shared" si="4"/>
        <v>3930</v>
      </c>
      <c r="K32" s="5"/>
      <c r="L32" s="6"/>
      <c r="M32" s="6"/>
      <c r="N32" s="6"/>
    </row>
    <row r="33" spans="1:14" ht="78.75" customHeight="1">
      <c r="A33" s="8">
        <v>4</v>
      </c>
      <c r="B33" s="9" t="s">
        <v>47</v>
      </c>
      <c r="C33" s="122" t="s">
        <v>48</v>
      </c>
      <c r="D33" s="122" t="s">
        <v>20</v>
      </c>
      <c r="E33" s="3"/>
      <c r="F33" s="20" t="s">
        <v>21</v>
      </c>
      <c r="G33" s="11" t="s">
        <v>21</v>
      </c>
      <c r="H33" s="11"/>
      <c r="I33" s="12">
        <f>+I34+I35</f>
        <v>11375.4</v>
      </c>
      <c r="J33" s="12">
        <f>+I33+H33</f>
        <v>11375.4</v>
      </c>
      <c r="K33" s="5"/>
      <c r="L33" s="6"/>
      <c r="M33" s="6"/>
      <c r="N33" s="6"/>
    </row>
    <row r="34" spans="1:14" ht="18.75">
      <c r="A34" s="18"/>
      <c r="B34" s="14" t="s">
        <v>49</v>
      </c>
      <c r="C34" s="122"/>
      <c r="D34" s="122"/>
      <c r="E34" s="33" t="s">
        <v>50</v>
      </c>
      <c r="F34" s="27">
        <v>60</v>
      </c>
      <c r="G34" s="28">
        <v>28.49</v>
      </c>
      <c r="H34" s="28"/>
      <c r="I34" s="28">
        <f>+F34*G34</f>
        <v>1709.3999999999999</v>
      </c>
      <c r="J34" s="28">
        <f>+I34+H34</f>
        <v>1709.3999999999999</v>
      </c>
      <c r="K34" s="5"/>
      <c r="L34" s="6"/>
      <c r="M34" s="6"/>
      <c r="N34" s="6"/>
    </row>
    <row r="35" spans="1:14" ht="18.75">
      <c r="A35" s="34"/>
      <c r="B35" s="14" t="s">
        <v>51</v>
      </c>
      <c r="C35" s="122"/>
      <c r="D35" s="122"/>
      <c r="E35" s="33" t="s">
        <v>50</v>
      </c>
      <c r="F35" s="35">
        <v>360</v>
      </c>
      <c r="G35" s="17">
        <v>26.85</v>
      </c>
      <c r="H35" s="17"/>
      <c r="I35" s="36">
        <f>+F35*G35</f>
        <v>9666</v>
      </c>
      <c r="J35" s="36">
        <f>+I35+H35</f>
        <v>9666</v>
      </c>
      <c r="K35" s="5"/>
      <c r="L35" s="6"/>
      <c r="M35" s="6"/>
      <c r="N35" s="6"/>
    </row>
    <row r="36" spans="1:14" ht="18.75">
      <c r="A36" s="8">
        <v>5</v>
      </c>
      <c r="B36" s="9" t="s">
        <v>52</v>
      </c>
      <c r="C36" s="122"/>
      <c r="D36" s="122"/>
      <c r="E36" s="4"/>
      <c r="F36" s="20" t="s">
        <v>21</v>
      </c>
      <c r="G36" s="11" t="s">
        <v>21</v>
      </c>
      <c r="H36" s="11"/>
      <c r="I36" s="12">
        <f>+I37+I38+I39+I40+I41+I42+I43+I44+I45+I46+I47</f>
        <v>12507.675900000002</v>
      </c>
      <c r="J36" s="12">
        <f>+I36+H36</f>
        <v>12507.675900000002</v>
      </c>
      <c r="K36" s="5"/>
      <c r="L36" s="6"/>
      <c r="M36" s="6"/>
      <c r="N36" s="6"/>
    </row>
    <row r="37" spans="1:14" ht="18.75">
      <c r="A37" s="18"/>
      <c r="B37" s="14" t="s">
        <v>53</v>
      </c>
      <c r="C37" s="122"/>
      <c r="D37" s="122"/>
      <c r="E37" s="4" t="s">
        <v>23</v>
      </c>
      <c r="F37" s="37">
        <v>120</v>
      </c>
      <c r="G37" s="38">
        <v>31.7083</v>
      </c>
      <c r="H37" s="38"/>
      <c r="I37" s="38">
        <f>F37*G37</f>
        <v>3804.996</v>
      </c>
      <c r="J37" s="38">
        <f>H37+I37</f>
        <v>3804.996</v>
      </c>
      <c r="K37" s="5"/>
      <c r="L37" s="6"/>
      <c r="M37" s="6"/>
      <c r="N37" s="6"/>
    </row>
    <row r="38" spans="1:14" ht="18.75">
      <c r="A38" s="18"/>
      <c r="B38" s="14" t="s">
        <v>54</v>
      </c>
      <c r="C38" s="122"/>
      <c r="D38" s="122"/>
      <c r="E38" s="4" t="s">
        <v>23</v>
      </c>
      <c r="F38" s="37">
        <v>21</v>
      </c>
      <c r="G38" s="38">
        <v>47.5419</v>
      </c>
      <c r="H38" s="38"/>
      <c r="I38" s="38">
        <f>+F38*G38</f>
        <v>998.3798999999999</v>
      </c>
      <c r="J38" s="38">
        <f aca="true" t="shared" si="5" ref="J38:J47">+I38+H38</f>
        <v>998.3798999999999</v>
      </c>
      <c r="K38" s="5"/>
      <c r="L38" s="6"/>
      <c r="M38" s="6"/>
      <c r="N38" s="6"/>
    </row>
    <row r="39" spans="1:14" ht="18.75">
      <c r="A39" s="34"/>
      <c r="B39" s="14" t="s">
        <v>55</v>
      </c>
      <c r="C39" s="122"/>
      <c r="D39" s="122"/>
      <c r="E39" s="4" t="s">
        <v>56</v>
      </c>
      <c r="F39" s="39">
        <v>3</v>
      </c>
      <c r="G39" s="31">
        <v>26.25</v>
      </c>
      <c r="H39" s="31"/>
      <c r="I39" s="31">
        <f>+G39*F39</f>
        <v>78.75</v>
      </c>
      <c r="J39" s="31">
        <f t="shared" si="5"/>
        <v>78.75</v>
      </c>
      <c r="K39" s="5"/>
      <c r="L39" s="6"/>
      <c r="M39" s="6"/>
      <c r="N39" s="6"/>
    </row>
    <row r="40" spans="1:14" ht="19.5" customHeight="1">
      <c r="A40" s="34"/>
      <c r="B40" s="14" t="s">
        <v>57</v>
      </c>
      <c r="C40" s="122"/>
      <c r="D40" s="122"/>
      <c r="E40" s="4" t="s">
        <v>58</v>
      </c>
      <c r="F40" s="39">
        <v>1</v>
      </c>
      <c r="G40" s="31">
        <v>116.58</v>
      </c>
      <c r="H40" s="31"/>
      <c r="I40" s="31">
        <f>+G40*F40</f>
        <v>116.58</v>
      </c>
      <c r="J40" s="31">
        <f t="shared" si="5"/>
        <v>116.58</v>
      </c>
      <c r="K40" s="5"/>
      <c r="L40" s="6"/>
      <c r="M40" s="6"/>
      <c r="N40" s="6"/>
    </row>
    <row r="41" spans="1:14" ht="18.75">
      <c r="A41" s="34"/>
      <c r="B41" s="15" t="s">
        <v>57</v>
      </c>
      <c r="C41" s="122"/>
      <c r="D41" s="122"/>
      <c r="E41" s="4" t="s">
        <v>23</v>
      </c>
      <c r="F41" s="40">
        <v>50</v>
      </c>
      <c r="G41" s="41">
        <v>0.5834</v>
      </c>
      <c r="H41" s="31"/>
      <c r="I41" s="31">
        <f>+G41*F41</f>
        <v>29.17</v>
      </c>
      <c r="J41" s="31">
        <f t="shared" si="5"/>
        <v>29.17</v>
      </c>
      <c r="K41" s="5"/>
      <c r="L41" s="6"/>
      <c r="M41" s="6"/>
      <c r="N41" s="6"/>
    </row>
    <row r="42" spans="1:14" ht="18.75">
      <c r="A42" s="34"/>
      <c r="B42" s="15" t="s">
        <v>59</v>
      </c>
      <c r="C42" s="122"/>
      <c r="D42" s="122"/>
      <c r="E42" s="4"/>
      <c r="F42" s="40"/>
      <c r="G42" s="41">
        <v>2520.34</v>
      </c>
      <c r="H42" s="31"/>
      <c r="I42" s="31">
        <v>2520.34</v>
      </c>
      <c r="J42" s="31">
        <f t="shared" si="5"/>
        <v>2520.34</v>
      </c>
      <c r="K42" s="5"/>
      <c r="L42" s="6"/>
      <c r="M42" s="6"/>
      <c r="N42" s="6"/>
    </row>
    <row r="43" spans="1:14" ht="31.5">
      <c r="A43" s="34"/>
      <c r="B43" s="15" t="s">
        <v>60</v>
      </c>
      <c r="C43" s="122"/>
      <c r="D43" s="122"/>
      <c r="E43" s="4"/>
      <c r="F43" s="40"/>
      <c r="G43" s="41">
        <v>554.47</v>
      </c>
      <c r="H43" s="31"/>
      <c r="I43" s="31">
        <v>554.47</v>
      </c>
      <c r="J43" s="31">
        <f t="shared" si="5"/>
        <v>554.47</v>
      </c>
      <c r="K43" s="5"/>
      <c r="L43" s="6"/>
      <c r="M43" s="6"/>
      <c r="N43" s="6"/>
    </row>
    <row r="44" spans="1:14" ht="18.75">
      <c r="A44" s="34"/>
      <c r="B44" s="15" t="s">
        <v>61</v>
      </c>
      <c r="C44" s="122"/>
      <c r="D44" s="122"/>
      <c r="E44" s="4"/>
      <c r="F44" s="40"/>
      <c r="G44" s="41">
        <v>444.29</v>
      </c>
      <c r="H44" s="31"/>
      <c r="I44" s="31">
        <v>444.29</v>
      </c>
      <c r="J44" s="31">
        <f t="shared" si="5"/>
        <v>444.29</v>
      </c>
      <c r="K44" s="5"/>
      <c r="L44" s="6"/>
      <c r="M44" s="6"/>
      <c r="N44" s="6"/>
    </row>
    <row r="45" spans="1:14" ht="18.75">
      <c r="A45" s="34"/>
      <c r="B45" s="15" t="s">
        <v>62</v>
      </c>
      <c r="C45" s="122"/>
      <c r="D45" s="122"/>
      <c r="E45" s="4"/>
      <c r="F45" s="40"/>
      <c r="G45" s="41">
        <v>759.33</v>
      </c>
      <c r="H45" s="31"/>
      <c r="I45" s="31">
        <v>759.33</v>
      </c>
      <c r="J45" s="31">
        <f t="shared" si="5"/>
        <v>759.33</v>
      </c>
      <c r="K45" s="5"/>
      <c r="L45" s="6"/>
      <c r="M45" s="6"/>
      <c r="N45" s="6"/>
    </row>
    <row r="46" spans="1:14" ht="18.75">
      <c r="A46" s="34"/>
      <c r="B46" s="15" t="s">
        <v>63</v>
      </c>
      <c r="C46" s="122"/>
      <c r="D46" s="122"/>
      <c r="E46" s="4"/>
      <c r="F46" s="40"/>
      <c r="G46" s="41">
        <v>1116.76</v>
      </c>
      <c r="H46" s="31"/>
      <c r="I46" s="31">
        <v>1116.76</v>
      </c>
      <c r="J46" s="31">
        <f t="shared" si="5"/>
        <v>1116.76</v>
      </c>
      <c r="K46" s="5"/>
      <c r="L46" s="6"/>
      <c r="M46" s="6"/>
      <c r="N46" s="6"/>
    </row>
    <row r="47" spans="1:14" ht="18.75">
      <c r="A47" s="34"/>
      <c r="B47" s="15" t="s">
        <v>64</v>
      </c>
      <c r="C47" s="122"/>
      <c r="D47" s="122"/>
      <c r="E47" s="4"/>
      <c r="F47" s="40"/>
      <c r="G47" s="41">
        <v>2084.61</v>
      </c>
      <c r="H47" s="31"/>
      <c r="I47" s="31">
        <v>2084.61</v>
      </c>
      <c r="J47" s="31">
        <f t="shared" si="5"/>
        <v>2084.61</v>
      </c>
      <c r="K47" s="5"/>
      <c r="L47" s="6"/>
      <c r="M47" s="6"/>
      <c r="N47" s="6"/>
    </row>
    <row r="48" spans="1:14" ht="18.75">
      <c r="A48" s="18"/>
      <c r="B48" s="19" t="s">
        <v>65</v>
      </c>
      <c r="C48" s="122"/>
      <c r="D48" s="122"/>
      <c r="E48" s="42"/>
      <c r="F48" s="43"/>
      <c r="G48" s="44"/>
      <c r="H48" s="45"/>
      <c r="I48" s="46">
        <f>I22+I26+I33+I36+I32</f>
        <v>75793.0759</v>
      </c>
      <c r="J48" s="46">
        <f>J22++J26+J33+J36+J32</f>
        <v>75793.0759</v>
      </c>
      <c r="K48" s="5"/>
      <c r="L48" s="6"/>
      <c r="M48" s="6"/>
      <c r="N48" s="6"/>
    </row>
    <row r="49" spans="1:11" ht="18.75">
      <c r="A49" s="47"/>
      <c r="B49" s="48" t="s">
        <v>66</v>
      </c>
      <c r="C49" s="49"/>
      <c r="D49" s="49"/>
      <c r="E49" s="49"/>
      <c r="F49" s="50" t="s">
        <v>21</v>
      </c>
      <c r="G49" s="50" t="s">
        <v>21</v>
      </c>
      <c r="H49" s="51">
        <f>H20+H48</f>
        <v>30100.4</v>
      </c>
      <c r="I49" s="51">
        <f>I20+I48</f>
        <v>105893.47589999999</v>
      </c>
      <c r="J49" s="51">
        <f>J20+J48</f>
        <v>135993.87589999998</v>
      </c>
      <c r="K49" s="52"/>
    </row>
    <row r="50" spans="1:11" ht="15">
      <c r="A50" s="52"/>
      <c r="B50" s="52"/>
      <c r="C50" s="52"/>
      <c r="D50" s="52"/>
      <c r="E50" s="52"/>
      <c r="F50" s="53"/>
      <c r="G50" s="53"/>
      <c r="H50" s="52"/>
      <c r="I50" s="52"/>
      <c r="J50" s="52"/>
      <c r="K50" s="52"/>
    </row>
    <row r="51" spans="1:11" ht="18.75">
      <c r="A51" s="52"/>
      <c r="B51" s="1" t="s">
        <v>67</v>
      </c>
      <c r="C51" s="1"/>
      <c r="D51" s="1"/>
      <c r="E51" s="1"/>
      <c r="F51" s="54"/>
      <c r="G51" s="54"/>
      <c r="H51" s="1"/>
      <c r="I51" s="1" t="s">
        <v>68</v>
      </c>
      <c r="J51" s="52"/>
      <c r="K51" s="52"/>
    </row>
  </sheetData>
  <sheetProtection selectLockedCells="1" selectUnlockedCells="1"/>
  <mergeCells count="20">
    <mergeCell ref="G7:G8"/>
    <mergeCell ref="H7:J7"/>
    <mergeCell ref="A7:A8"/>
    <mergeCell ref="B7:B8"/>
    <mergeCell ref="C7:C8"/>
    <mergeCell ref="D7:D8"/>
    <mergeCell ref="E7:E8"/>
    <mergeCell ref="F7:F8"/>
    <mergeCell ref="B9:J9"/>
    <mergeCell ref="A10:A19"/>
    <mergeCell ref="C10:C20"/>
    <mergeCell ref="D10:D20"/>
    <mergeCell ref="C33:C48"/>
    <mergeCell ref="D33:D48"/>
    <mergeCell ref="B21:J21"/>
    <mergeCell ref="A22:A25"/>
    <mergeCell ref="C22:C24"/>
    <mergeCell ref="D22:D32"/>
    <mergeCell ref="C25:C32"/>
    <mergeCell ref="A26:A31"/>
  </mergeCells>
  <printOptions/>
  <pageMargins left="0.35" right="0.22013888888888888" top="0.2298611111111111" bottom="0.42986111111111114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Normal="75" zoomScaleSheetLayoutView="100" zoomScalePageLayoutView="0" workbookViewId="0" topLeftCell="A19">
      <selection activeCell="L30" sqref="L30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customWidth="1"/>
    <col min="13" max="13" width="9.28125" style="0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4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125" t="s">
        <v>5</v>
      </c>
      <c r="B7" s="129" t="s">
        <v>6</v>
      </c>
      <c r="C7" s="129" t="s">
        <v>7</v>
      </c>
      <c r="D7" s="122" t="s">
        <v>8</v>
      </c>
      <c r="E7" s="122" t="s">
        <v>9</v>
      </c>
      <c r="F7" s="122" t="s">
        <v>10</v>
      </c>
      <c r="G7" s="122" t="s">
        <v>11</v>
      </c>
      <c r="H7" s="122" t="s">
        <v>12</v>
      </c>
      <c r="I7" s="122"/>
      <c r="J7" s="122"/>
      <c r="K7" s="5"/>
      <c r="L7" s="6"/>
      <c r="M7" s="6"/>
      <c r="N7" s="6"/>
    </row>
    <row r="8" spans="1:14" ht="17.25" customHeight="1">
      <c r="A8" s="125"/>
      <c r="B8" s="129"/>
      <c r="C8" s="129"/>
      <c r="D8" s="122"/>
      <c r="E8" s="122"/>
      <c r="F8" s="122"/>
      <c r="G8" s="122"/>
      <c r="H8" s="4" t="s">
        <v>13</v>
      </c>
      <c r="I8" s="4" t="s">
        <v>14</v>
      </c>
      <c r="J8" s="4" t="s">
        <v>15</v>
      </c>
      <c r="K8" s="5"/>
      <c r="L8" s="6"/>
      <c r="M8" s="6"/>
      <c r="N8" s="6"/>
    </row>
    <row r="9" spans="1:14" ht="18" customHeight="1">
      <c r="A9" s="55" t="s">
        <v>16</v>
      </c>
      <c r="B9" s="127" t="s">
        <v>17</v>
      </c>
      <c r="C9" s="127"/>
      <c r="D9" s="127"/>
      <c r="E9" s="127"/>
      <c r="F9" s="127"/>
      <c r="G9" s="127"/>
      <c r="H9" s="127"/>
      <c r="I9" s="127"/>
      <c r="J9" s="127"/>
      <c r="K9" s="5"/>
      <c r="L9" s="6"/>
      <c r="M9" s="6"/>
      <c r="N9" s="6"/>
    </row>
    <row r="10" spans="1:14" ht="49.5" customHeight="1">
      <c r="A10" s="130">
        <v>1</v>
      </c>
      <c r="B10" s="9" t="s">
        <v>18</v>
      </c>
      <c r="C10" s="122" t="s">
        <v>19</v>
      </c>
      <c r="D10" s="122" t="s">
        <v>20</v>
      </c>
      <c r="E10" s="3"/>
      <c r="F10" s="10" t="s">
        <v>21</v>
      </c>
      <c r="G10" s="11" t="s">
        <v>21</v>
      </c>
      <c r="H10" s="12">
        <f>+H11+H12+H13+H14+H15+H16+H17+H18+H19</f>
        <v>30100.4</v>
      </c>
      <c r="I10" s="12">
        <f>+I11+I12+I13+I14+I15+I16+I17+I18+I19</f>
        <v>30100.4</v>
      </c>
      <c r="J10" s="12">
        <f>+J11+J12+J13+J14+J15+J16+J17+J18+J19</f>
        <v>60200.8</v>
      </c>
      <c r="K10" s="5"/>
      <c r="L10" s="13"/>
      <c r="M10" s="6"/>
      <c r="N10" s="6"/>
    </row>
    <row r="11" spans="1:14" ht="18.75">
      <c r="A11" s="130"/>
      <c r="B11" s="14" t="s">
        <v>22</v>
      </c>
      <c r="C11" s="122"/>
      <c r="D11" s="122"/>
      <c r="E11" s="4" t="s">
        <v>23</v>
      </c>
      <c r="F11" s="10">
        <v>22</v>
      </c>
      <c r="G11" s="11">
        <v>37.86</v>
      </c>
      <c r="H11" s="11">
        <f aca="true" t="shared" si="0" ref="H11:H19">11*G11</f>
        <v>416.46</v>
      </c>
      <c r="I11" s="11">
        <f aca="true" t="shared" si="1" ref="I11:I19">11*G11</f>
        <v>416.46</v>
      </c>
      <c r="J11" s="11">
        <f aca="true" t="shared" si="2" ref="J11:J20">+H11+I11</f>
        <v>832.92</v>
      </c>
      <c r="K11" s="5"/>
      <c r="L11" s="6"/>
      <c r="M11" s="6"/>
      <c r="N11" s="6"/>
    </row>
    <row r="12" spans="1:14" ht="18.75">
      <c r="A12" s="130"/>
      <c r="B12" s="14" t="s">
        <v>24</v>
      </c>
      <c r="C12" s="122"/>
      <c r="D12" s="122"/>
      <c r="E12" s="4" t="s">
        <v>23</v>
      </c>
      <c r="F12" s="10">
        <v>22</v>
      </c>
      <c r="G12" s="11">
        <v>559.98</v>
      </c>
      <c r="H12" s="11">
        <f t="shared" si="0"/>
        <v>6159.780000000001</v>
      </c>
      <c r="I12" s="11">
        <f t="shared" si="1"/>
        <v>6159.780000000001</v>
      </c>
      <c r="J12" s="11">
        <f t="shared" si="2"/>
        <v>12319.560000000001</v>
      </c>
      <c r="K12" s="5"/>
      <c r="L12" s="6"/>
      <c r="M12" s="6"/>
      <c r="N12" s="6"/>
    </row>
    <row r="13" spans="1:14" ht="18.75">
      <c r="A13" s="130"/>
      <c r="B13" s="14" t="s">
        <v>25</v>
      </c>
      <c r="C13" s="122"/>
      <c r="D13" s="122"/>
      <c r="E13" s="4" t="s">
        <v>23</v>
      </c>
      <c r="F13" s="10">
        <v>22</v>
      </c>
      <c r="G13" s="11">
        <v>320.64</v>
      </c>
      <c r="H13" s="11">
        <f t="shared" si="0"/>
        <v>3527.04</v>
      </c>
      <c r="I13" s="11">
        <f t="shared" si="1"/>
        <v>3527.04</v>
      </c>
      <c r="J13" s="11">
        <f t="shared" si="2"/>
        <v>7054.08</v>
      </c>
      <c r="K13" s="5"/>
      <c r="L13" s="6"/>
      <c r="M13" s="6"/>
      <c r="N13" s="6"/>
    </row>
    <row r="14" spans="1:14" ht="18.75">
      <c r="A14" s="130"/>
      <c r="B14" s="14" t="s">
        <v>26</v>
      </c>
      <c r="C14" s="122"/>
      <c r="D14" s="122"/>
      <c r="E14" s="4" t="s">
        <v>23</v>
      </c>
      <c r="F14" s="10">
        <v>22</v>
      </c>
      <c r="G14" s="11">
        <v>59.9</v>
      </c>
      <c r="H14" s="11">
        <f t="shared" si="0"/>
        <v>658.9</v>
      </c>
      <c r="I14" s="11">
        <f t="shared" si="1"/>
        <v>658.9</v>
      </c>
      <c r="J14" s="11">
        <f t="shared" si="2"/>
        <v>1317.8</v>
      </c>
      <c r="K14" s="5"/>
      <c r="L14" s="6"/>
      <c r="M14" s="6"/>
      <c r="N14" s="6"/>
    </row>
    <row r="15" spans="1:14" ht="18.75">
      <c r="A15" s="130"/>
      <c r="B15" s="14" t="s">
        <v>27</v>
      </c>
      <c r="C15" s="122"/>
      <c r="D15" s="122"/>
      <c r="E15" s="4" t="s">
        <v>23</v>
      </c>
      <c r="F15" s="10">
        <v>22</v>
      </c>
      <c r="G15" s="11">
        <v>34.99</v>
      </c>
      <c r="H15" s="11">
        <f t="shared" si="0"/>
        <v>384.89000000000004</v>
      </c>
      <c r="I15" s="11">
        <f t="shared" si="1"/>
        <v>384.89000000000004</v>
      </c>
      <c r="J15" s="11">
        <f t="shared" si="2"/>
        <v>769.7800000000001</v>
      </c>
      <c r="K15" s="5"/>
      <c r="L15" s="6"/>
      <c r="M15" s="6"/>
      <c r="N15" s="6"/>
    </row>
    <row r="16" spans="1:14" ht="18.75">
      <c r="A16" s="130"/>
      <c r="B16" s="14" t="s">
        <v>28</v>
      </c>
      <c r="C16" s="122"/>
      <c r="D16" s="122"/>
      <c r="E16" s="4" t="s">
        <v>23</v>
      </c>
      <c r="F16" s="10">
        <v>22</v>
      </c>
      <c r="G16" s="11">
        <v>190.05</v>
      </c>
      <c r="H16" s="11">
        <f t="shared" si="0"/>
        <v>2090.55</v>
      </c>
      <c r="I16" s="11">
        <f t="shared" si="1"/>
        <v>2090.55</v>
      </c>
      <c r="J16" s="11">
        <f t="shared" si="2"/>
        <v>4181.1</v>
      </c>
      <c r="K16" s="5"/>
      <c r="L16" s="6"/>
      <c r="M16" s="6"/>
      <c r="N16" s="6"/>
    </row>
    <row r="17" spans="1:14" ht="21" customHeight="1">
      <c r="A17" s="130"/>
      <c r="B17" s="14" t="s">
        <v>29</v>
      </c>
      <c r="C17" s="122"/>
      <c r="D17" s="122"/>
      <c r="E17" s="4" t="s">
        <v>23</v>
      </c>
      <c r="F17" s="10">
        <v>22</v>
      </c>
      <c r="G17" s="11">
        <v>34.98</v>
      </c>
      <c r="H17" s="11">
        <f t="shared" si="0"/>
        <v>384.78</v>
      </c>
      <c r="I17" s="11">
        <f t="shared" si="1"/>
        <v>384.78</v>
      </c>
      <c r="J17" s="11">
        <f t="shared" si="2"/>
        <v>769.56</v>
      </c>
      <c r="K17" s="5"/>
      <c r="L17" s="6"/>
      <c r="M17" s="6"/>
      <c r="N17" s="6"/>
    </row>
    <row r="18" spans="1:14" ht="24" customHeight="1">
      <c r="A18" s="130"/>
      <c r="B18" s="14" t="s">
        <v>30</v>
      </c>
      <c r="C18" s="122"/>
      <c r="D18" s="122"/>
      <c r="E18" s="4" t="s">
        <v>23</v>
      </c>
      <c r="F18" s="10">
        <v>22</v>
      </c>
      <c r="G18" s="11">
        <v>1365</v>
      </c>
      <c r="H18" s="11">
        <f t="shared" si="0"/>
        <v>15015</v>
      </c>
      <c r="I18" s="11">
        <f t="shared" si="1"/>
        <v>15015</v>
      </c>
      <c r="J18" s="11">
        <f t="shared" si="2"/>
        <v>30030</v>
      </c>
      <c r="K18" s="5"/>
      <c r="L18" s="6"/>
      <c r="M18" s="6"/>
      <c r="N18" s="6"/>
    </row>
    <row r="19" spans="1:14" ht="18.75">
      <c r="A19" s="130"/>
      <c r="B19" s="15" t="s">
        <v>31</v>
      </c>
      <c r="C19" s="122"/>
      <c r="D19" s="122"/>
      <c r="E19" s="4" t="s">
        <v>23</v>
      </c>
      <c r="F19" s="16">
        <v>22</v>
      </c>
      <c r="G19" s="17">
        <v>133</v>
      </c>
      <c r="H19" s="17">
        <f t="shared" si="0"/>
        <v>1463</v>
      </c>
      <c r="I19" s="17">
        <f t="shared" si="1"/>
        <v>1463</v>
      </c>
      <c r="J19" s="17">
        <f t="shared" si="2"/>
        <v>2926</v>
      </c>
      <c r="K19" s="5"/>
      <c r="L19" s="6"/>
      <c r="M19" s="6"/>
      <c r="N19" s="6"/>
    </row>
    <row r="20" spans="1:14" ht="18.75">
      <c r="A20" s="18"/>
      <c r="B20" s="19" t="s">
        <v>32</v>
      </c>
      <c r="C20" s="122"/>
      <c r="D20" s="122"/>
      <c r="E20" s="4"/>
      <c r="F20" s="20"/>
      <c r="G20" s="11"/>
      <c r="H20" s="21">
        <f>SUM(H10)</f>
        <v>30100.4</v>
      </c>
      <c r="I20" s="22">
        <f>I10</f>
        <v>30100.4</v>
      </c>
      <c r="J20" s="22">
        <f t="shared" si="2"/>
        <v>60200.8</v>
      </c>
      <c r="K20" s="5"/>
      <c r="L20" s="6"/>
      <c r="M20" s="6"/>
      <c r="N20" s="6"/>
    </row>
    <row r="21" spans="1:14" ht="18" customHeight="1">
      <c r="A21" s="56" t="s">
        <v>33</v>
      </c>
      <c r="B21" s="123" t="s">
        <v>34</v>
      </c>
      <c r="C21" s="123"/>
      <c r="D21" s="123"/>
      <c r="E21" s="123"/>
      <c r="F21" s="123"/>
      <c r="G21" s="123"/>
      <c r="H21" s="123"/>
      <c r="I21" s="123"/>
      <c r="J21" s="123"/>
      <c r="K21" s="5"/>
      <c r="L21" s="6"/>
      <c r="M21" s="6"/>
      <c r="N21" s="6"/>
    </row>
    <row r="22" spans="1:14" ht="19.5" customHeight="1">
      <c r="A22" s="34">
        <v>1</v>
      </c>
      <c r="B22" s="25" t="s">
        <v>35</v>
      </c>
      <c r="C22" s="125" t="s">
        <v>69</v>
      </c>
      <c r="D22" s="122" t="s">
        <v>20</v>
      </c>
      <c r="E22" s="26"/>
      <c r="F22" s="27" t="s">
        <v>21</v>
      </c>
      <c r="G22" s="28" t="s">
        <v>21</v>
      </c>
      <c r="H22" s="29"/>
      <c r="I22" s="29">
        <f>SUM(I23:I25)</f>
        <v>42000</v>
      </c>
      <c r="J22" s="29">
        <f>SUM(J23:J25)</f>
        <v>42000</v>
      </c>
      <c r="K22" s="5"/>
      <c r="L22" s="6"/>
      <c r="M22" s="6"/>
      <c r="N22" s="6"/>
    </row>
    <row r="23" spans="1:14" ht="18.75">
      <c r="A23" s="34"/>
      <c r="B23" s="14" t="s">
        <v>36</v>
      </c>
      <c r="C23" s="125"/>
      <c r="D23" s="125"/>
      <c r="E23" s="4" t="s">
        <v>23</v>
      </c>
      <c r="F23" s="10">
        <v>280</v>
      </c>
      <c r="G23" s="11">
        <v>120</v>
      </c>
      <c r="H23" s="11"/>
      <c r="I23" s="11">
        <f>F23*G23</f>
        <v>33600</v>
      </c>
      <c r="J23" s="11">
        <f>H23+I23</f>
        <v>33600</v>
      </c>
      <c r="K23" s="5"/>
      <c r="L23" s="6"/>
      <c r="M23" s="6"/>
      <c r="N23" s="6"/>
    </row>
    <row r="24" spans="1:14" ht="18.75">
      <c r="A24" s="34"/>
      <c r="B24" s="14" t="s">
        <v>37</v>
      </c>
      <c r="C24" s="125"/>
      <c r="D24" s="125"/>
      <c r="E24" s="4" t="s">
        <v>23</v>
      </c>
      <c r="F24" s="10">
        <v>140</v>
      </c>
      <c r="G24" s="11">
        <v>40</v>
      </c>
      <c r="H24" s="11"/>
      <c r="I24" s="11">
        <f>F24*G24</f>
        <v>5600</v>
      </c>
      <c r="J24" s="11">
        <f>H24+I24</f>
        <v>5600</v>
      </c>
      <c r="K24" s="5"/>
      <c r="L24" s="6"/>
      <c r="M24" s="6"/>
      <c r="N24" s="6"/>
    </row>
    <row r="25" spans="1:13" ht="18.75">
      <c r="A25" s="57"/>
      <c r="B25" s="14" t="s">
        <v>38</v>
      </c>
      <c r="C25" s="125"/>
      <c r="D25" s="125"/>
      <c r="E25" s="4" t="s">
        <v>23</v>
      </c>
      <c r="F25" s="10">
        <v>140</v>
      </c>
      <c r="G25" s="31">
        <v>20</v>
      </c>
      <c r="H25" s="11"/>
      <c r="I25" s="11">
        <f>F25*G25</f>
        <v>2800</v>
      </c>
      <c r="J25" s="11">
        <f>H25+I25</f>
        <v>2800</v>
      </c>
      <c r="K25" s="5"/>
      <c r="L25" s="6"/>
      <c r="M25" s="6"/>
    </row>
    <row r="26" spans="1:14" ht="36" customHeight="1">
      <c r="A26" s="8">
        <v>2</v>
      </c>
      <c r="B26" s="9" t="s">
        <v>40</v>
      </c>
      <c r="C26" s="125"/>
      <c r="D26" s="125"/>
      <c r="E26" s="4"/>
      <c r="F26" s="10" t="s">
        <v>21</v>
      </c>
      <c r="G26" s="11" t="s">
        <v>21</v>
      </c>
      <c r="H26" s="11"/>
      <c r="I26" s="12">
        <f>I27+I28+I29+I30+I31</f>
        <v>5980</v>
      </c>
      <c r="J26" s="12">
        <f>J27+J28+J29+J30+J31</f>
        <v>5980</v>
      </c>
      <c r="K26" s="5"/>
      <c r="L26" s="6"/>
      <c r="M26" s="6"/>
      <c r="N26" s="6"/>
    </row>
    <row r="27" spans="1:14" ht="18.75" customHeight="1">
      <c r="A27" s="34"/>
      <c r="B27" s="14" t="s">
        <v>41</v>
      </c>
      <c r="C27" s="126" t="s">
        <v>39</v>
      </c>
      <c r="D27" s="122"/>
      <c r="E27" s="4" t="s">
        <v>23</v>
      </c>
      <c r="F27" s="10">
        <v>2000</v>
      </c>
      <c r="G27" s="11">
        <v>0.48</v>
      </c>
      <c r="H27" s="11"/>
      <c r="I27" s="11">
        <f aca="true" t="shared" si="3" ref="I27:I32">F27*G27</f>
        <v>960</v>
      </c>
      <c r="J27" s="11">
        <f aca="true" t="shared" si="4" ref="J27:J32">H27+I27</f>
        <v>960</v>
      </c>
      <c r="K27" s="5"/>
      <c r="L27" s="6"/>
      <c r="M27" s="6"/>
      <c r="N27" s="6"/>
    </row>
    <row r="28" spans="1:14" ht="18.75">
      <c r="A28" s="34"/>
      <c r="B28" s="14" t="s">
        <v>42</v>
      </c>
      <c r="C28" s="126"/>
      <c r="D28" s="126"/>
      <c r="E28" s="4" t="s">
        <v>23</v>
      </c>
      <c r="F28" s="10">
        <v>5000</v>
      </c>
      <c r="G28" s="11">
        <v>0.46</v>
      </c>
      <c r="H28" s="11"/>
      <c r="I28" s="11">
        <f t="shared" si="3"/>
        <v>2300</v>
      </c>
      <c r="J28" s="11">
        <f t="shared" si="4"/>
        <v>2300</v>
      </c>
      <c r="K28" s="5"/>
      <c r="L28" s="6"/>
      <c r="M28" s="6"/>
      <c r="N28" s="6"/>
    </row>
    <row r="29" spans="1:14" ht="18.75">
      <c r="A29" s="34"/>
      <c r="B29" s="14" t="s">
        <v>43</v>
      </c>
      <c r="C29" s="126"/>
      <c r="D29" s="126"/>
      <c r="E29" s="4" t="s">
        <v>23</v>
      </c>
      <c r="F29" s="10">
        <v>2000</v>
      </c>
      <c r="G29" s="11">
        <v>0.21</v>
      </c>
      <c r="H29" s="11"/>
      <c r="I29" s="11">
        <f t="shared" si="3"/>
        <v>420</v>
      </c>
      <c r="J29" s="11">
        <f t="shared" si="4"/>
        <v>420</v>
      </c>
      <c r="K29" s="5"/>
      <c r="L29" s="6"/>
      <c r="M29" s="6"/>
      <c r="N29" s="6"/>
    </row>
    <row r="30" spans="1:14" ht="18.75">
      <c r="A30" s="34"/>
      <c r="B30" s="14" t="s">
        <v>44</v>
      </c>
      <c r="C30" s="126"/>
      <c r="D30" s="126"/>
      <c r="E30" s="4" t="s">
        <v>23</v>
      </c>
      <c r="F30" s="32">
        <v>5000</v>
      </c>
      <c r="G30" s="11">
        <v>0.18</v>
      </c>
      <c r="H30" s="11"/>
      <c r="I30" s="11">
        <f t="shared" si="3"/>
        <v>900</v>
      </c>
      <c r="J30" s="11">
        <f t="shared" si="4"/>
        <v>900</v>
      </c>
      <c r="K30" s="5"/>
      <c r="L30" s="6"/>
      <c r="M30" s="6"/>
      <c r="N30" s="6"/>
    </row>
    <row r="31" spans="1:14" ht="18.75">
      <c r="A31" s="57"/>
      <c r="B31" s="14" t="s">
        <v>45</v>
      </c>
      <c r="C31" s="126"/>
      <c r="D31" s="126"/>
      <c r="E31" s="4" t="s">
        <v>23</v>
      </c>
      <c r="F31" s="10">
        <v>7000</v>
      </c>
      <c r="G31" s="11">
        <v>0.2</v>
      </c>
      <c r="H31" s="11"/>
      <c r="I31" s="11">
        <f t="shared" si="3"/>
        <v>1400</v>
      </c>
      <c r="J31" s="11">
        <f t="shared" si="4"/>
        <v>1400</v>
      </c>
      <c r="K31" s="5"/>
      <c r="L31" s="6"/>
      <c r="M31" s="6"/>
      <c r="N31" s="6"/>
    </row>
    <row r="32" spans="1:14" ht="18.75">
      <c r="A32" s="34">
        <v>3</v>
      </c>
      <c r="B32" s="9" t="s">
        <v>46</v>
      </c>
      <c r="C32" s="126"/>
      <c r="D32" s="126"/>
      <c r="E32" s="3" t="s">
        <v>23</v>
      </c>
      <c r="F32" s="10">
        <v>5</v>
      </c>
      <c r="G32" s="11">
        <v>786</v>
      </c>
      <c r="H32" s="11"/>
      <c r="I32" s="12">
        <f t="shared" si="3"/>
        <v>3930</v>
      </c>
      <c r="J32" s="12">
        <f t="shared" si="4"/>
        <v>3930</v>
      </c>
      <c r="K32" s="5"/>
      <c r="L32" s="6"/>
      <c r="M32" s="6"/>
      <c r="N32" s="6"/>
    </row>
    <row r="33" spans="1:14" ht="78.75" customHeight="1">
      <c r="A33" s="8">
        <v>3</v>
      </c>
      <c r="B33" s="9" t="s">
        <v>47</v>
      </c>
      <c r="C33" s="122" t="s">
        <v>70</v>
      </c>
      <c r="D33" s="122" t="s">
        <v>20</v>
      </c>
      <c r="E33" s="3"/>
      <c r="F33" s="20" t="s">
        <v>21</v>
      </c>
      <c r="G33" s="11" t="s">
        <v>21</v>
      </c>
      <c r="H33" s="11"/>
      <c r="I33" s="12">
        <f>+I34+I35</f>
        <v>11375.4</v>
      </c>
      <c r="J33" s="12">
        <f>+I33+H33</f>
        <v>11375.4</v>
      </c>
      <c r="K33" s="5"/>
      <c r="L33" s="6"/>
      <c r="M33" s="6"/>
      <c r="N33" s="6"/>
    </row>
    <row r="34" spans="1:14" ht="18.75">
      <c r="A34" s="18"/>
      <c r="B34" s="14" t="s">
        <v>49</v>
      </c>
      <c r="C34" s="122"/>
      <c r="D34" s="122"/>
      <c r="E34" s="33" t="s">
        <v>50</v>
      </c>
      <c r="F34" s="27">
        <v>60</v>
      </c>
      <c r="G34" s="28">
        <v>28.49</v>
      </c>
      <c r="H34" s="28"/>
      <c r="I34" s="28">
        <f>+F34*G34</f>
        <v>1709.3999999999999</v>
      </c>
      <c r="J34" s="28">
        <f>+I34+H34</f>
        <v>1709.3999999999999</v>
      </c>
      <c r="K34" s="5"/>
      <c r="L34" s="6"/>
      <c r="M34" s="6"/>
      <c r="N34" s="6"/>
    </row>
    <row r="35" spans="1:14" ht="18.75">
      <c r="A35" s="34"/>
      <c r="B35" s="14" t="s">
        <v>51</v>
      </c>
      <c r="C35" s="122"/>
      <c r="D35" s="122"/>
      <c r="E35" s="33" t="s">
        <v>50</v>
      </c>
      <c r="F35" s="35">
        <v>360</v>
      </c>
      <c r="G35" s="17">
        <v>26.85</v>
      </c>
      <c r="H35" s="17"/>
      <c r="I35" s="36">
        <f>+F35*G35</f>
        <v>9666</v>
      </c>
      <c r="J35" s="36">
        <f>+I35+H35</f>
        <v>9666</v>
      </c>
      <c r="K35" s="5"/>
      <c r="L35" s="6"/>
      <c r="M35" s="6"/>
      <c r="N35" s="6"/>
    </row>
    <row r="36" spans="1:14" ht="18.75">
      <c r="A36" s="8">
        <v>4</v>
      </c>
      <c r="B36" s="9" t="s">
        <v>52</v>
      </c>
      <c r="C36" s="122"/>
      <c r="D36" s="122"/>
      <c r="E36" s="4"/>
      <c r="F36" s="20" t="s">
        <v>21</v>
      </c>
      <c r="G36" s="11" t="s">
        <v>21</v>
      </c>
      <c r="H36" s="11"/>
      <c r="I36" s="12">
        <f>+I37+I38+I39+I40+I41+I42+I43+I44+I45+I46+I47</f>
        <v>12507.675900000002</v>
      </c>
      <c r="J36" s="12">
        <f>+I36+H36</f>
        <v>12507.675900000002</v>
      </c>
      <c r="K36" s="5"/>
      <c r="L36" s="6"/>
      <c r="M36" s="6"/>
      <c r="N36" s="6"/>
    </row>
    <row r="37" spans="1:14" ht="18.75">
      <c r="A37" s="18"/>
      <c r="B37" s="14" t="s">
        <v>53</v>
      </c>
      <c r="C37" s="122"/>
      <c r="D37" s="122"/>
      <c r="E37" s="4" t="s">
        <v>23</v>
      </c>
      <c r="F37" s="37">
        <v>120</v>
      </c>
      <c r="G37" s="38">
        <v>31.7083</v>
      </c>
      <c r="H37" s="38"/>
      <c r="I37" s="38">
        <f>F37*G37</f>
        <v>3804.996</v>
      </c>
      <c r="J37" s="38">
        <f>H37+I37</f>
        <v>3804.996</v>
      </c>
      <c r="K37" s="5"/>
      <c r="L37" s="6"/>
      <c r="M37" s="6"/>
      <c r="N37" s="6"/>
    </row>
    <row r="38" spans="1:14" ht="18.75">
      <c r="A38" s="18"/>
      <c r="B38" s="14" t="s">
        <v>54</v>
      </c>
      <c r="C38" s="122"/>
      <c r="D38" s="122"/>
      <c r="E38" s="4" t="s">
        <v>23</v>
      </c>
      <c r="F38" s="37">
        <v>21</v>
      </c>
      <c r="G38" s="38">
        <v>47.5419</v>
      </c>
      <c r="H38" s="38"/>
      <c r="I38" s="38">
        <f>+F38*G38</f>
        <v>998.3798999999999</v>
      </c>
      <c r="J38" s="38">
        <f aca="true" t="shared" si="5" ref="J38:J47">+I38+H38</f>
        <v>998.3798999999999</v>
      </c>
      <c r="K38" s="5"/>
      <c r="L38" s="6"/>
      <c r="M38" s="6"/>
      <c r="N38" s="6"/>
    </row>
    <row r="39" spans="1:14" ht="18.75">
      <c r="A39" s="34"/>
      <c r="B39" s="14" t="s">
        <v>55</v>
      </c>
      <c r="C39" s="122"/>
      <c r="D39" s="122"/>
      <c r="E39" s="4" t="s">
        <v>56</v>
      </c>
      <c r="F39" s="39">
        <v>3</v>
      </c>
      <c r="G39" s="31">
        <v>26.25</v>
      </c>
      <c r="H39" s="31"/>
      <c r="I39" s="31">
        <f>+G39*F39</f>
        <v>78.75</v>
      </c>
      <c r="J39" s="31">
        <f t="shared" si="5"/>
        <v>78.75</v>
      </c>
      <c r="K39" s="5"/>
      <c r="L39" s="6"/>
      <c r="M39" s="6"/>
      <c r="N39" s="6"/>
    </row>
    <row r="40" spans="1:14" ht="19.5" customHeight="1">
      <c r="A40" s="34"/>
      <c r="B40" s="14" t="s">
        <v>57</v>
      </c>
      <c r="C40" s="122"/>
      <c r="D40" s="122"/>
      <c r="E40" s="4" t="s">
        <v>58</v>
      </c>
      <c r="F40" s="39">
        <v>1</v>
      </c>
      <c r="G40" s="31">
        <v>116.58</v>
      </c>
      <c r="H40" s="31"/>
      <c r="I40" s="31">
        <f>+G40*F40</f>
        <v>116.58</v>
      </c>
      <c r="J40" s="31">
        <f t="shared" si="5"/>
        <v>116.58</v>
      </c>
      <c r="K40" s="5"/>
      <c r="L40" s="6"/>
      <c r="M40" s="6"/>
      <c r="N40" s="6"/>
    </row>
    <row r="41" spans="1:14" ht="18.75">
      <c r="A41" s="34"/>
      <c r="B41" s="15" t="s">
        <v>57</v>
      </c>
      <c r="C41" s="122"/>
      <c r="D41" s="122"/>
      <c r="E41" s="4" t="s">
        <v>23</v>
      </c>
      <c r="F41" s="40">
        <v>50</v>
      </c>
      <c r="G41" s="41">
        <v>0.5834</v>
      </c>
      <c r="H41" s="31"/>
      <c r="I41" s="31">
        <f>+G41*F41</f>
        <v>29.17</v>
      </c>
      <c r="J41" s="31">
        <f t="shared" si="5"/>
        <v>29.17</v>
      </c>
      <c r="K41" s="5"/>
      <c r="L41" s="6"/>
      <c r="M41" s="6"/>
      <c r="N41" s="6"/>
    </row>
    <row r="42" spans="1:14" ht="18.75">
      <c r="A42" s="34"/>
      <c r="B42" s="15" t="s">
        <v>59</v>
      </c>
      <c r="C42" s="122"/>
      <c r="D42" s="122"/>
      <c r="E42" s="4"/>
      <c r="F42" s="40"/>
      <c r="G42" s="41">
        <v>2520.34</v>
      </c>
      <c r="H42" s="31"/>
      <c r="I42" s="31">
        <v>2520.34</v>
      </c>
      <c r="J42" s="31">
        <f t="shared" si="5"/>
        <v>2520.34</v>
      </c>
      <c r="K42" s="5"/>
      <c r="L42" s="6"/>
      <c r="M42" s="6"/>
      <c r="N42" s="6"/>
    </row>
    <row r="43" spans="1:14" ht="31.5">
      <c r="A43" s="34"/>
      <c r="B43" s="15" t="s">
        <v>60</v>
      </c>
      <c r="C43" s="122"/>
      <c r="D43" s="122"/>
      <c r="E43" s="4"/>
      <c r="F43" s="40"/>
      <c r="G43" s="41">
        <v>554.47</v>
      </c>
      <c r="H43" s="31"/>
      <c r="I43" s="31">
        <v>554.47</v>
      </c>
      <c r="J43" s="31">
        <f t="shared" si="5"/>
        <v>554.47</v>
      </c>
      <c r="K43" s="5"/>
      <c r="L43" s="6"/>
      <c r="M43" s="6"/>
      <c r="N43" s="6"/>
    </row>
    <row r="44" spans="1:14" ht="18.75">
      <c r="A44" s="34"/>
      <c r="B44" s="15" t="s">
        <v>61</v>
      </c>
      <c r="C44" s="122"/>
      <c r="D44" s="122"/>
      <c r="E44" s="4"/>
      <c r="F44" s="40"/>
      <c r="G44" s="41">
        <v>444.29</v>
      </c>
      <c r="H44" s="31"/>
      <c r="I44" s="31">
        <v>444.29</v>
      </c>
      <c r="J44" s="31">
        <f t="shared" si="5"/>
        <v>444.29</v>
      </c>
      <c r="K44" s="5"/>
      <c r="L44" s="6"/>
      <c r="M44" s="6"/>
      <c r="N44" s="6"/>
    </row>
    <row r="45" spans="1:14" ht="18.75">
      <c r="A45" s="34"/>
      <c r="B45" s="15" t="s">
        <v>62</v>
      </c>
      <c r="C45" s="122"/>
      <c r="D45" s="122"/>
      <c r="E45" s="4"/>
      <c r="F45" s="40"/>
      <c r="G45" s="41">
        <v>759.33</v>
      </c>
      <c r="H45" s="31"/>
      <c r="I45" s="31">
        <v>759.33</v>
      </c>
      <c r="J45" s="31">
        <f t="shared" si="5"/>
        <v>759.33</v>
      </c>
      <c r="K45" s="5"/>
      <c r="L45" s="6"/>
      <c r="M45" s="6"/>
      <c r="N45" s="6"/>
    </row>
    <row r="46" spans="1:14" ht="18.75">
      <c r="A46" s="34"/>
      <c r="B46" s="15" t="s">
        <v>63</v>
      </c>
      <c r="C46" s="122"/>
      <c r="D46" s="122"/>
      <c r="E46" s="4"/>
      <c r="F46" s="40"/>
      <c r="G46" s="41">
        <v>1116.76</v>
      </c>
      <c r="H46" s="31"/>
      <c r="I46" s="31">
        <v>1116.76</v>
      </c>
      <c r="J46" s="31">
        <f t="shared" si="5"/>
        <v>1116.76</v>
      </c>
      <c r="K46" s="5"/>
      <c r="L46" s="6"/>
      <c r="M46" s="6"/>
      <c r="N46" s="6"/>
    </row>
    <row r="47" spans="1:14" ht="18.75">
      <c r="A47" s="34"/>
      <c r="B47" s="15" t="s">
        <v>64</v>
      </c>
      <c r="C47" s="122"/>
      <c r="D47" s="122"/>
      <c r="E47" s="4"/>
      <c r="F47" s="40"/>
      <c r="G47" s="41">
        <v>2084.61</v>
      </c>
      <c r="H47" s="31"/>
      <c r="I47" s="31">
        <v>2084.61</v>
      </c>
      <c r="J47" s="31">
        <f t="shared" si="5"/>
        <v>2084.61</v>
      </c>
      <c r="K47" s="5"/>
      <c r="L47" s="6"/>
      <c r="M47" s="6"/>
      <c r="N47" s="6"/>
    </row>
    <row r="48" spans="1:14" ht="18.75">
      <c r="A48" s="18"/>
      <c r="B48" s="19" t="s">
        <v>65</v>
      </c>
      <c r="C48" s="122"/>
      <c r="D48" s="122"/>
      <c r="E48" s="42"/>
      <c r="F48" s="43"/>
      <c r="G48" s="44"/>
      <c r="H48" s="45"/>
      <c r="I48" s="46">
        <f>I22+I26+I33+I36+I32</f>
        <v>75793.0759</v>
      </c>
      <c r="J48" s="46">
        <f>J22++J26+J33+J36+J32</f>
        <v>75793.0759</v>
      </c>
      <c r="K48" s="5"/>
      <c r="L48" s="6"/>
      <c r="M48" s="6"/>
      <c r="N48" s="6"/>
    </row>
    <row r="49" spans="1:11" ht="18.75">
      <c r="A49" s="47"/>
      <c r="B49" s="48" t="s">
        <v>66</v>
      </c>
      <c r="C49" s="49"/>
      <c r="D49" s="49"/>
      <c r="E49" s="49"/>
      <c r="F49" s="50" t="s">
        <v>21</v>
      </c>
      <c r="G49" s="50" t="s">
        <v>21</v>
      </c>
      <c r="H49" s="51">
        <f>H20+H48</f>
        <v>30100.4</v>
      </c>
      <c r="I49" s="51">
        <f>I20+I48</f>
        <v>105893.47589999999</v>
      </c>
      <c r="J49" s="51">
        <f>J20+J48</f>
        <v>135993.87589999998</v>
      </c>
      <c r="K49" s="52"/>
    </row>
    <row r="50" spans="1:11" ht="15">
      <c r="A50" s="52"/>
      <c r="B50" s="52"/>
      <c r="C50" s="52"/>
      <c r="D50" s="52"/>
      <c r="E50" s="52"/>
      <c r="F50" s="53"/>
      <c r="G50" s="53"/>
      <c r="H50" s="52"/>
      <c r="I50" s="52"/>
      <c r="J50" s="52"/>
      <c r="K50" s="52"/>
    </row>
    <row r="51" spans="1:11" ht="18.75">
      <c r="A51" s="52"/>
      <c r="B51" s="1" t="s">
        <v>67</v>
      </c>
      <c r="C51" s="1"/>
      <c r="D51" s="1"/>
      <c r="E51" s="1"/>
      <c r="F51" s="54"/>
      <c r="G51" s="54"/>
      <c r="H51" s="1"/>
      <c r="I51" s="1" t="s">
        <v>68</v>
      </c>
      <c r="J51" s="52"/>
      <c r="K51" s="52"/>
    </row>
  </sheetData>
  <sheetProtection selectLockedCells="1" selectUnlockedCells="1"/>
  <mergeCells count="18">
    <mergeCell ref="G7:G8"/>
    <mergeCell ref="H7:J7"/>
    <mergeCell ref="A7:A8"/>
    <mergeCell ref="B7:B8"/>
    <mergeCell ref="C7:C8"/>
    <mergeCell ref="D7:D8"/>
    <mergeCell ref="E7:E8"/>
    <mergeCell ref="F7:F8"/>
    <mergeCell ref="B9:J9"/>
    <mergeCell ref="A10:A19"/>
    <mergeCell ref="C10:C20"/>
    <mergeCell ref="D10:D20"/>
    <mergeCell ref="C33:C48"/>
    <mergeCell ref="D33:D48"/>
    <mergeCell ref="B21:J21"/>
    <mergeCell ref="C22:C26"/>
    <mergeCell ref="D22:D32"/>
    <mergeCell ref="C27:C32"/>
  </mergeCells>
  <printOptions/>
  <pageMargins left="0.35" right="0.22013888888888888" top="0.2298611111111111" bottom="0.42986111111111114" header="0.5118055555555555" footer="0.511805555555555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Normal="75" zoomScaleSheetLayoutView="100" zoomScalePageLayoutView="0" workbookViewId="0" topLeftCell="A27">
      <selection activeCell="E41" sqref="E41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customWidth="1"/>
    <col min="13" max="13" width="9.28125" style="0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4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125" t="s">
        <v>5</v>
      </c>
      <c r="B7" s="129" t="s">
        <v>6</v>
      </c>
      <c r="C7" s="129" t="s">
        <v>7</v>
      </c>
      <c r="D7" s="122" t="s">
        <v>8</v>
      </c>
      <c r="E7" s="122" t="s">
        <v>9</v>
      </c>
      <c r="F7" s="122" t="s">
        <v>10</v>
      </c>
      <c r="G7" s="122" t="s">
        <v>11</v>
      </c>
      <c r="H7" s="122" t="s">
        <v>12</v>
      </c>
      <c r="I7" s="122"/>
      <c r="J7" s="122"/>
      <c r="K7" s="5"/>
      <c r="L7" s="6"/>
      <c r="M7" s="6"/>
      <c r="N7" s="6"/>
    </row>
    <row r="8" spans="1:14" ht="14.25" customHeight="1">
      <c r="A8" s="125"/>
      <c r="B8" s="129"/>
      <c r="C8" s="129"/>
      <c r="D8" s="122"/>
      <c r="E8" s="122"/>
      <c r="F8" s="122"/>
      <c r="G8" s="122"/>
      <c r="H8" s="4" t="s">
        <v>13</v>
      </c>
      <c r="I8" s="4" t="s">
        <v>14</v>
      </c>
      <c r="J8" s="4" t="s">
        <v>15</v>
      </c>
      <c r="K8" s="5"/>
      <c r="L8" s="6"/>
      <c r="M8" s="6"/>
      <c r="N8" s="6"/>
    </row>
    <row r="9" spans="1:14" ht="18" customHeight="1">
      <c r="A9" s="7" t="s">
        <v>16</v>
      </c>
      <c r="B9" s="127" t="s">
        <v>17</v>
      </c>
      <c r="C9" s="127"/>
      <c r="D9" s="127"/>
      <c r="E9" s="127"/>
      <c r="F9" s="127"/>
      <c r="G9" s="127"/>
      <c r="H9" s="127"/>
      <c r="I9" s="127"/>
      <c r="J9" s="127"/>
      <c r="K9" s="5"/>
      <c r="L9" s="6"/>
      <c r="M9" s="6"/>
      <c r="N9" s="6"/>
    </row>
    <row r="10" spans="1:14" ht="49.5" customHeight="1">
      <c r="A10" s="128">
        <v>1</v>
      </c>
      <c r="B10" s="9" t="s">
        <v>18</v>
      </c>
      <c r="C10" s="122" t="s">
        <v>19</v>
      </c>
      <c r="D10" s="122" t="s">
        <v>20</v>
      </c>
      <c r="E10" s="3"/>
      <c r="F10" s="10" t="s">
        <v>21</v>
      </c>
      <c r="G10" s="11" t="s">
        <v>21</v>
      </c>
      <c r="H10" s="12">
        <f>+H11+H12+H13+H14+H15+H16+H17+H18+H19</f>
        <v>30100.4</v>
      </c>
      <c r="I10" s="12">
        <f>+I11+I12+I13+I14+I15+I16+I17+I18+I19</f>
        <v>30100.4</v>
      </c>
      <c r="J10" s="12">
        <f>+J11+J12+J13+J14+J15+J16+J17+J18+J19</f>
        <v>60200.8</v>
      </c>
      <c r="K10" s="5"/>
      <c r="L10" s="13"/>
      <c r="M10" s="6"/>
      <c r="N10" s="6"/>
    </row>
    <row r="11" spans="1:14" ht="18.75">
      <c r="A11" s="128"/>
      <c r="B11" s="14" t="s">
        <v>22</v>
      </c>
      <c r="C11" s="122"/>
      <c r="D11" s="122"/>
      <c r="E11" s="4" t="s">
        <v>23</v>
      </c>
      <c r="F11" s="10">
        <v>22</v>
      </c>
      <c r="G11" s="11">
        <v>37.86</v>
      </c>
      <c r="H11" s="11">
        <f aca="true" t="shared" si="0" ref="H11:H19">11*G11</f>
        <v>416.46</v>
      </c>
      <c r="I11" s="11">
        <f aca="true" t="shared" si="1" ref="I11:I19">11*G11</f>
        <v>416.46</v>
      </c>
      <c r="J11" s="11">
        <f aca="true" t="shared" si="2" ref="J11:J20">+H11+I11</f>
        <v>832.92</v>
      </c>
      <c r="K11" s="5"/>
      <c r="L11" s="6"/>
      <c r="M11" s="6"/>
      <c r="N11" s="6"/>
    </row>
    <row r="12" spans="1:14" ht="18.75">
      <c r="A12" s="128"/>
      <c r="B12" s="14" t="s">
        <v>24</v>
      </c>
      <c r="C12" s="122"/>
      <c r="D12" s="122"/>
      <c r="E12" s="4" t="s">
        <v>23</v>
      </c>
      <c r="F12" s="10">
        <v>22</v>
      </c>
      <c r="G12" s="11">
        <v>559.98</v>
      </c>
      <c r="H12" s="11">
        <f t="shared" si="0"/>
        <v>6159.780000000001</v>
      </c>
      <c r="I12" s="11">
        <f t="shared" si="1"/>
        <v>6159.780000000001</v>
      </c>
      <c r="J12" s="11">
        <f t="shared" si="2"/>
        <v>12319.560000000001</v>
      </c>
      <c r="K12" s="5"/>
      <c r="L12" s="6"/>
      <c r="M12" s="6"/>
      <c r="N12" s="6"/>
    </row>
    <row r="13" spans="1:14" ht="18.75">
      <c r="A13" s="128"/>
      <c r="B13" s="14" t="s">
        <v>25</v>
      </c>
      <c r="C13" s="122"/>
      <c r="D13" s="122"/>
      <c r="E13" s="4" t="s">
        <v>23</v>
      </c>
      <c r="F13" s="10">
        <v>22</v>
      </c>
      <c r="G13" s="11">
        <v>320.64</v>
      </c>
      <c r="H13" s="11">
        <f t="shared" si="0"/>
        <v>3527.04</v>
      </c>
      <c r="I13" s="11">
        <f t="shared" si="1"/>
        <v>3527.04</v>
      </c>
      <c r="J13" s="11">
        <f t="shared" si="2"/>
        <v>7054.08</v>
      </c>
      <c r="K13" s="5"/>
      <c r="L13" s="6"/>
      <c r="M13" s="6"/>
      <c r="N13" s="6"/>
    </row>
    <row r="14" spans="1:14" ht="18.75">
      <c r="A14" s="128"/>
      <c r="B14" s="14" t="s">
        <v>26</v>
      </c>
      <c r="C14" s="122"/>
      <c r="D14" s="122"/>
      <c r="E14" s="4" t="s">
        <v>23</v>
      </c>
      <c r="F14" s="10">
        <v>22</v>
      </c>
      <c r="G14" s="11">
        <v>59.9</v>
      </c>
      <c r="H14" s="11">
        <f t="shared" si="0"/>
        <v>658.9</v>
      </c>
      <c r="I14" s="11">
        <f t="shared" si="1"/>
        <v>658.9</v>
      </c>
      <c r="J14" s="11">
        <f t="shared" si="2"/>
        <v>1317.8</v>
      </c>
      <c r="K14" s="5"/>
      <c r="L14" s="6"/>
      <c r="M14" s="6"/>
      <c r="N14" s="6"/>
    </row>
    <row r="15" spans="1:14" ht="18.75">
      <c r="A15" s="128"/>
      <c r="B15" s="14" t="s">
        <v>27</v>
      </c>
      <c r="C15" s="122"/>
      <c r="D15" s="122"/>
      <c r="E15" s="4" t="s">
        <v>23</v>
      </c>
      <c r="F15" s="10">
        <v>22</v>
      </c>
      <c r="G15" s="11">
        <v>34.99</v>
      </c>
      <c r="H15" s="11">
        <f t="shared" si="0"/>
        <v>384.89000000000004</v>
      </c>
      <c r="I15" s="11">
        <f t="shared" si="1"/>
        <v>384.89000000000004</v>
      </c>
      <c r="J15" s="11">
        <f t="shared" si="2"/>
        <v>769.7800000000001</v>
      </c>
      <c r="K15" s="5"/>
      <c r="L15" s="6"/>
      <c r="M15" s="6"/>
      <c r="N15" s="6"/>
    </row>
    <row r="16" spans="1:14" ht="18.75">
      <c r="A16" s="128"/>
      <c r="B16" s="14" t="s">
        <v>28</v>
      </c>
      <c r="C16" s="122"/>
      <c r="D16" s="122"/>
      <c r="E16" s="4" t="s">
        <v>23</v>
      </c>
      <c r="F16" s="10">
        <v>22</v>
      </c>
      <c r="G16" s="11">
        <v>190.05</v>
      </c>
      <c r="H16" s="11">
        <f t="shared" si="0"/>
        <v>2090.55</v>
      </c>
      <c r="I16" s="11">
        <f t="shared" si="1"/>
        <v>2090.55</v>
      </c>
      <c r="J16" s="11">
        <f t="shared" si="2"/>
        <v>4181.1</v>
      </c>
      <c r="K16" s="5"/>
      <c r="L16" s="6"/>
      <c r="M16" s="6"/>
      <c r="N16" s="6"/>
    </row>
    <row r="17" spans="1:14" ht="21" customHeight="1">
      <c r="A17" s="128"/>
      <c r="B17" s="14" t="s">
        <v>29</v>
      </c>
      <c r="C17" s="122"/>
      <c r="D17" s="122"/>
      <c r="E17" s="4" t="s">
        <v>23</v>
      </c>
      <c r="F17" s="10">
        <v>22</v>
      </c>
      <c r="G17" s="11">
        <v>34.98</v>
      </c>
      <c r="H17" s="11">
        <f t="shared" si="0"/>
        <v>384.78</v>
      </c>
      <c r="I17" s="11">
        <f t="shared" si="1"/>
        <v>384.78</v>
      </c>
      <c r="J17" s="11">
        <f t="shared" si="2"/>
        <v>769.56</v>
      </c>
      <c r="K17" s="5"/>
      <c r="L17" s="6"/>
      <c r="M17" s="6"/>
      <c r="N17" s="6"/>
    </row>
    <row r="18" spans="1:14" ht="24" customHeight="1">
      <c r="A18" s="128"/>
      <c r="B18" s="14" t="s">
        <v>30</v>
      </c>
      <c r="C18" s="122"/>
      <c r="D18" s="122"/>
      <c r="E18" s="4" t="s">
        <v>23</v>
      </c>
      <c r="F18" s="10">
        <v>22</v>
      </c>
      <c r="G18" s="11">
        <v>1365</v>
      </c>
      <c r="H18" s="11">
        <f t="shared" si="0"/>
        <v>15015</v>
      </c>
      <c r="I18" s="11">
        <f t="shared" si="1"/>
        <v>15015</v>
      </c>
      <c r="J18" s="11">
        <f t="shared" si="2"/>
        <v>30030</v>
      </c>
      <c r="K18" s="5"/>
      <c r="L18" s="6"/>
      <c r="M18" s="6"/>
      <c r="N18" s="6"/>
    </row>
    <row r="19" spans="1:14" ht="18.75">
      <c r="A19" s="128"/>
      <c r="B19" s="15" t="s">
        <v>31</v>
      </c>
      <c r="C19" s="122"/>
      <c r="D19" s="122"/>
      <c r="E19" s="4" t="s">
        <v>23</v>
      </c>
      <c r="F19" s="16">
        <v>22</v>
      </c>
      <c r="G19" s="17">
        <v>133</v>
      </c>
      <c r="H19" s="17">
        <f t="shared" si="0"/>
        <v>1463</v>
      </c>
      <c r="I19" s="17">
        <f t="shared" si="1"/>
        <v>1463</v>
      </c>
      <c r="J19" s="17">
        <f t="shared" si="2"/>
        <v>2926</v>
      </c>
      <c r="K19" s="5"/>
      <c r="L19" s="6"/>
      <c r="M19" s="6"/>
      <c r="N19" s="6"/>
    </row>
    <row r="20" spans="1:14" ht="18.75">
      <c r="A20" s="18"/>
      <c r="B20" s="19" t="s">
        <v>32</v>
      </c>
      <c r="C20" s="122"/>
      <c r="D20" s="122"/>
      <c r="E20" s="4"/>
      <c r="F20" s="20"/>
      <c r="G20" s="11"/>
      <c r="H20" s="21">
        <f>SUM(H10)</f>
        <v>30100.4</v>
      </c>
      <c r="I20" s="22">
        <f>I10</f>
        <v>30100.4</v>
      </c>
      <c r="J20" s="22">
        <f t="shared" si="2"/>
        <v>60200.8</v>
      </c>
      <c r="K20" s="5"/>
      <c r="L20" s="6"/>
      <c r="M20" s="6"/>
      <c r="N20" s="6"/>
    </row>
    <row r="21" spans="1:14" ht="18" customHeight="1">
      <c r="A21" s="23" t="s">
        <v>33</v>
      </c>
      <c r="B21" s="123" t="s">
        <v>34</v>
      </c>
      <c r="C21" s="123"/>
      <c r="D21" s="123"/>
      <c r="E21" s="123"/>
      <c r="F21" s="123"/>
      <c r="G21" s="123"/>
      <c r="H21" s="123"/>
      <c r="I21" s="123"/>
      <c r="J21" s="123"/>
      <c r="K21" s="5"/>
      <c r="L21" s="6"/>
      <c r="M21" s="6"/>
      <c r="N21" s="6"/>
    </row>
    <row r="22" spans="1:14" ht="31.5" customHeight="1">
      <c r="A22" s="124">
        <v>1</v>
      </c>
      <c r="B22" s="25" t="s">
        <v>35</v>
      </c>
      <c r="C22" s="125" t="s">
        <v>19</v>
      </c>
      <c r="D22" s="122" t="s">
        <v>20</v>
      </c>
      <c r="E22" s="26"/>
      <c r="F22" s="27" t="s">
        <v>21</v>
      </c>
      <c r="G22" s="28" t="s">
        <v>21</v>
      </c>
      <c r="H22" s="29"/>
      <c r="I22" s="29">
        <f>SUM(I23:I25)</f>
        <v>42000</v>
      </c>
      <c r="J22" s="29">
        <f>SUM(J23:J25)</f>
        <v>42000</v>
      </c>
      <c r="K22" s="5"/>
      <c r="L22" s="6"/>
      <c r="M22" s="6"/>
      <c r="N22" s="6"/>
    </row>
    <row r="23" spans="1:14" ht="18.75">
      <c r="A23" s="124"/>
      <c r="B23" s="14" t="s">
        <v>36</v>
      </c>
      <c r="C23" s="125"/>
      <c r="D23" s="125"/>
      <c r="E23" s="4" t="s">
        <v>23</v>
      </c>
      <c r="F23" s="10">
        <v>280</v>
      </c>
      <c r="G23" s="11">
        <v>120</v>
      </c>
      <c r="H23" s="11"/>
      <c r="I23" s="11">
        <f>F23*G23</f>
        <v>33600</v>
      </c>
      <c r="J23" s="11">
        <f>H23+I23</f>
        <v>33600</v>
      </c>
      <c r="K23" s="5"/>
      <c r="L23" s="6"/>
      <c r="M23" s="6"/>
      <c r="N23" s="6"/>
    </row>
    <row r="24" spans="1:14" ht="18.75">
      <c r="A24" s="124"/>
      <c r="B24" s="14" t="s">
        <v>37</v>
      </c>
      <c r="C24" s="125"/>
      <c r="D24" s="125"/>
      <c r="E24" s="4" t="s">
        <v>23</v>
      </c>
      <c r="F24" s="10">
        <v>140</v>
      </c>
      <c r="G24" s="11">
        <v>40</v>
      </c>
      <c r="H24" s="11"/>
      <c r="I24" s="11">
        <f>F24*G24</f>
        <v>5600</v>
      </c>
      <c r="J24" s="11">
        <f>H24+I24</f>
        <v>5600</v>
      </c>
      <c r="K24" s="5"/>
      <c r="L24" s="6"/>
      <c r="M24" s="6"/>
      <c r="N24" s="6"/>
    </row>
    <row r="25" spans="1:13" ht="18.75" customHeight="1">
      <c r="A25" s="124"/>
      <c r="B25" s="14" t="s">
        <v>38</v>
      </c>
      <c r="C25" s="126" t="s">
        <v>39</v>
      </c>
      <c r="D25" s="122"/>
      <c r="E25" s="4" t="s">
        <v>23</v>
      </c>
      <c r="F25" s="10">
        <v>140</v>
      </c>
      <c r="G25" s="31">
        <v>20</v>
      </c>
      <c r="H25" s="11"/>
      <c r="I25" s="11">
        <f>F25*G25</f>
        <v>2800</v>
      </c>
      <c r="J25" s="11">
        <f>H25+I25</f>
        <v>2800</v>
      </c>
      <c r="K25" s="5"/>
      <c r="L25" s="6"/>
      <c r="M25" s="6"/>
    </row>
    <row r="26" spans="1:14" ht="31.5">
      <c r="A26" s="124">
        <v>2</v>
      </c>
      <c r="B26" s="9" t="s">
        <v>40</v>
      </c>
      <c r="C26" s="126"/>
      <c r="D26" s="126"/>
      <c r="E26" s="4"/>
      <c r="F26" s="10" t="s">
        <v>21</v>
      </c>
      <c r="G26" s="11" t="s">
        <v>21</v>
      </c>
      <c r="H26" s="11"/>
      <c r="I26" s="12">
        <f>I27+I28+I29+I30+I31</f>
        <v>5980</v>
      </c>
      <c r="J26" s="12">
        <f>J27+J28+J29+J30+J31</f>
        <v>5980</v>
      </c>
      <c r="K26" s="5"/>
      <c r="L26" s="6"/>
      <c r="M26" s="6"/>
      <c r="N26" s="6"/>
    </row>
    <row r="27" spans="1:14" ht="18.75">
      <c r="A27" s="124"/>
      <c r="B27" s="14" t="s">
        <v>41</v>
      </c>
      <c r="C27" s="126"/>
      <c r="D27" s="126"/>
      <c r="E27" s="4" t="s">
        <v>23</v>
      </c>
      <c r="F27" s="10">
        <v>2000</v>
      </c>
      <c r="G27" s="11">
        <v>0.48</v>
      </c>
      <c r="H27" s="11"/>
      <c r="I27" s="11">
        <f aca="true" t="shared" si="3" ref="I27:I32">F27*G27</f>
        <v>960</v>
      </c>
      <c r="J27" s="11">
        <f aca="true" t="shared" si="4" ref="J27:J32">H27+I27</f>
        <v>960</v>
      </c>
      <c r="K27" s="5"/>
      <c r="L27" s="6"/>
      <c r="M27" s="6"/>
      <c r="N27" s="6"/>
    </row>
    <row r="28" spans="1:14" ht="18.75">
      <c r="A28" s="124"/>
      <c r="B28" s="14" t="s">
        <v>42</v>
      </c>
      <c r="C28" s="126"/>
      <c r="D28" s="126"/>
      <c r="E28" s="4" t="s">
        <v>23</v>
      </c>
      <c r="F28" s="10">
        <v>5000</v>
      </c>
      <c r="G28" s="11">
        <v>0.46</v>
      </c>
      <c r="H28" s="11"/>
      <c r="I28" s="11">
        <f t="shared" si="3"/>
        <v>2300</v>
      </c>
      <c r="J28" s="11">
        <f t="shared" si="4"/>
        <v>2300</v>
      </c>
      <c r="K28" s="5"/>
      <c r="L28" s="6"/>
      <c r="M28" s="6"/>
      <c r="N28" s="6"/>
    </row>
    <row r="29" spans="1:14" ht="18.75">
      <c r="A29" s="124"/>
      <c r="B29" s="14" t="s">
        <v>43</v>
      </c>
      <c r="C29" s="126"/>
      <c r="D29" s="126"/>
      <c r="E29" s="4" t="s">
        <v>23</v>
      </c>
      <c r="F29" s="10">
        <v>2000</v>
      </c>
      <c r="G29" s="11">
        <v>0.21</v>
      </c>
      <c r="H29" s="11"/>
      <c r="I29" s="11">
        <f t="shared" si="3"/>
        <v>420</v>
      </c>
      <c r="J29" s="11">
        <f t="shared" si="4"/>
        <v>420</v>
      </c>
      <c r="K29" s="5"/>
      <c r="L29" s="6"/>
      <c r="M29" s="6"/>
      <c r="N29" s="6"/>
    </row>
    <row r="30" spans="1:14" ht="18.75">
      <c r="A30" s="124"/>
      <c r="B30" s="14" t="s">
        <v>44</v>
      </c>
      <c r="C30" s="126"/>
      <c r="D30" s="126"/>
      <c r="E30" s="4" t="s">
        <v>23</v>
      </c>
      <c r="F30" s="32">
        <v>5000</v>
      </c>
      <c r="G30" s="11">
        <v>0.18</v>
      </c>
      <c r="H30" s="11"/>
      <c r="I30" s="11">
        <f t="shared" si="3"/>
        <v>900</v>
      </c>
      <c r="J30" s="11">
        <f t="shared" si="4"/>
        <v>900</v>
      </c>
      <c r="K30" s="5"/>
      <c r="L30" s="6"/>
      <c r="M30" s="6"/>
      <c r="N30" s="6"/>
    </row>
    <row r="31" spans="1:14" ht="18.75">
      <c r="A31" s="124"/>
      <c r="B31" s="14" t="s">
        <v>45</v>
      </c>
      <c r="C31" s="126"/>
      <c r="D31" s="126"/>
      <c r="E31" s="4" t="s">
        <v>23</v>
      </c>
      <c r="F31" s="10">
        <v>7000</v>
      </c>
      <c r="G31" s="11">
        <v>0.2</v>
      </c>
      <c r="H31" s="11"/>
      <c r="I31" s="11">
        <f t="shared" si="3"/>
        <v>1400</v>
      </c>
      <c r="J31" s="11">
        <f t="shared" si="4"/>
        <v>1400</v>
      </c>
      <c r="K31" s="5"/>
      <c r="L31" s="6"/>
      <c r="M31" s="6"/>
      <c r="N31" s="6"/>
    </row>
    <row r="32" spans="1:14" ht="18.75">
      <c r="A32" s="24">
        <v>3</v>
      </c>
      <c r="B32" s="9" t="s">
        <v>46</v>
      </c>
      <c r="C32" s="126"/>
      <c r="D32" s="126"/>
      <c r="E32" s="4" t="s">
        <v>23</v>
      </c>
      <c r="F32" s="10">
        <v>5</v>
      </c>
      <c r="G32" s="11">
        <v>786</v>
      </c>
      <c r="H32" s="11"/>
      <c r="I32" s="12">
        <f t="shared" si="3"/>
        <v>3930</v>
      </c>
      <c r="J32" s="12">
        <f t="shared" si="4"/>
        <v>3930</v>
      </c>
      <c r="K32" s="5"/>
      <c r="L32" s="6"/>
      <c r="M32" s="6"/>
      <c r="N32" s="6"/>
    </row>
    <row r="33" spans="1:14" ht="78.75" customHeight="1">
      <c r="A33" s="8">
        <v>4</v>
      </c>
      <c r="B33" s="9" t="s">
        <v>47</v>
      </c>
      <c r="C33" s="122" t="s">
        <v>48</v>
      </c>
      <c r="D33" s="122" t="s">
        <v>20</v>
      </c>
      <c r="E33" s="3"/>
      <c r="F33" s="20" t="s">
        <v>21</v>
      </c>
      <c r="G33" s="11" t="s">
        <v>21</v>
      </c>
      <c r="H33" s="11"/>
      <c r="I33" s="12">
        <f>+I34+I35</f>
        <v>11375.4</v>
      </c>
      <c r="J33" s="12">
        <f>+I33+H33</f>
        <v>11375.4</v>
      </c>
      <c r="K33" s="5"/>
      <c r="L33" s="6"/>
      <c r="M33" s="6"/>
      <c r="N33" s="6"/>
    </row>
    <row r="34" spans="1:14" ht="18.75">
      <c r="A34" s="18"/>
      <c r="B34" s="14" t="s">
        <v>49</v>
      </c>
      <c r="C34" s="122"/>
      <c r="D34" s="122"/>
      <c r="E34" s="33" t="s">
        <v>50</v>
      </c>
      <c r="F34" s="27">
        <v>60</v>
      </c>
      <c r="G34" s="28">
        <v>28.49</v>
      </c>
      <c r="H34" s="28"/>
      <c r="I34" s="28">
        <f>+F34*G34</f>
        <v>1709.3999999999999</v>
      </c>
      <c r="J34" s="28">
        <f>+I34+H34</f>
        <v>1709.3999999999999</v>
      </c>
      <c r="K34" s="5"/>
      <c r="L34" s="6"/>
      <c r="M34" s="6"/>
      <c r="N34" s="6"/>
    </row>
    <row r="35" spans="1:14" ht="18.75">
      <c r="A35" s="34"/>
      <c r="B35" s="14" t="s">
        <v>51</v>
      </c>
      <c r="C35" s="122"/>
      <c r="D35" s="122"/>
      <c r="E35" s="33" t="s">
        <v>50</v>
      </c>
      <c r="F35" s="35">
        <v>360</v>
      </c>
      <c r="G35" s="17">
        <v>26.85</v>
      </c>
      <c r="H35" s="17"/>
      <c r="I35" s="36">
        <f>+F35*G35</f>
        <v>9666</v>
      </c>
      <c r="J35" s="36">
        <f>+I35+H35</f>
        <v>9666</v>
      </c>
      <c r="K35" s="5"/>
      <c r="L35" s="6"/>
      <c r="M35" s="6"/>
      <c r="N35" s="6"/>
    </row>
    <row r="36" spans="1:14" ht="31.5">
      <c r="A36" s="8">
        <v>5</v>
      </c>
      <c r="B36" s="9" t="s">
        <v>71</v>
      </c>
      <c r="C36" s="122"/>
      <c r="D36" s="122"/>
      <c r="E36" s="4"/>
      <c r="F36" s="20" t="s">
        <v>21</v>
      </c>
      <c r="G36" s="11" t="s">
        <v>21</v>
      </c>
      <c r="H36" s="11"/>
      <c r="I36" s="12">
        <f>+I39+I40+I43+I44+I45+I46+I47+I48+I49+I50+I51+I37+I38+I41+I42</f>
        <v>67107.6759</v>
      </c>
      <c r="J36" s="12">
        <f>+I36+H36</f>
        <v>67107.6759</v>
      </c>
      <c r="K36" s="5"/>
      <c r="L36" s="6"/>
      <c r="M36" s="6"/>
      <c r="N36" s="6"/>
    </row>
    <row r="37" spans="1:14" ht="18.75">
      <c r="A37" s="18"/>
      <c r="B37" s="14" t="s">
        <v>72</v>
      </c>
      <c r="C37" s="122"/>
      <c r="D37" s="122"/>
      <c r="E37" s="4" t="s">
        <v>73</v>
      </c>
      <c r="F37" s="58">
        <v>4</v>
      </c>
      <c r="G37" s="28">
        <v>1200</v>
      </c>
      <c r="H37" s="28"/>
      <c r="I37" s="28">
        <f>+F37*G37</f>
        <v>4800</v>
      </c>
      <c r="J37" s="28">
        <f>+H37+I37</f>
        <v>4800</v>
      </c>
      <c r="K37" s="5"/>
      <c r="L37" s="6"/>
      <c r="M37" s="6"/>
      <c r="N37" s="6"/>
    </row>
    <row r="38" spans="1:14" ht="18.75">
      <c r="A38" s="18"/>
      <c r="B38" s="14" t="s">
        <v>74</v>
      </c>
      <c r="C38" s="122"/>
      <c r="D38" s="122"/>
      <c r="E38" s="4" t="s">
        <v>73</v>
      </c>
      <c r="F38" s="58">
        <v>15</v>
      </c>
      <c r="G38" s="28">
        <v>3300</v>
      </c>
      <c r="H38" s="28"/>
      <c r="I38" s="28">
        <f>+F38*G38</f>
        <v>49500</v>
      </c>
      <c r="J38" s="28">
        <f>+H38+I38</f>
        <v>49500</v>
      </c>
      <c r="K38" s="5"/>
      <c r="L38" s="6"/>
      <c r="M38" s="6"/>
      <c r="N38" s="6"/>
    </row>
    <row r="39" spans="1:14" ht="18.75">
      <c r="A39" s="18"/>
      <c r="B39" s="14" t="s">
        <v>53</v>
      </c>
      <c r="C39" s="122"/>
      <c r="D39" s="122"/>
      <c r="E39" s="4" t="s">
        <v>23</v>
      </c>
      <c r="F39" s="37">
        <v>120</v>
      </c>
      <c r="G39" s="38">
        <v>31.7083</v>
      </c>
      <c r="H39" s="38"/>
      <c r="I39" s="38">
        <f>F39*G39</f>
        <v>3804.996</v>
      </c>
      <c r="J39" s="38">
        <f>H39+I39</f>
        <v>3804.996</v>
      </c>
      <c r="K39" s="5"/>
      <c r="L39" s="6"/>
      <c r="M39" s="6"/>
      <c r="N39" s="6"/>
    </row>
    <row r="40" spans="1:14" ht="18.75">
      <c r="A40" s="18"/>
      <c r="B40" s="14" t="s">
        <v>54</v>
      </c>
      <c r="C40" s="122"/>
      <c r="D40" s="122"/>
      <c r="E40" s="4" t="s">
        <v>23</v>
      </c>
      <c r="F40" s="37">
        <v>21</v>
      </c>
      <c r="G40" s="38">
        <v>47.5419</v>
      </c>
      <c r="H40" s="38"/>
      <c r="I40" s="38">
        <f>+F40*G40</f>
        <v>998.3798999999999</v>
      </c>
      <c r="J40" s="38">
        <f aca="true" t="shared" si="5" ref="J40:J51">+I40+H40</f>
        <v>998.3798999999999</v>
      </c>
      <c r="K40" s="5"/>
      <c r="L40" s="6"/>
      <c r="M40" s="6"/>
      <c r="N40" s="6"/>
    </row>
    <row r="41" spans="1:14" ht="18.75">
      <c r="A41" s="18"/>
      <c r="B41" s="14" t="s">
        <v>75</v>
      </c>
      <c r="C41" s="122"/>
      <c r="D41" s="122"/>
      <c r="E41" s="4" t="s">
        <v>56</v>
      </c>
      <c r="F41" s="37">
        <v>5</v>
      </c>
      <c r="G41" s="38">
        <v>30</v>
      </c>
      <c r="H41" s="38"/>
      <c r="I41" s="38">
        <f>+F41*G41</f>
        <v>150</v>
      </c>
      <c r="J41" s="38">
        <f t="shared" si="5"/>
        <v>150</v>
      </c>
      <c r="K41" s="5"/>
      <c r="L41" s="6"/>
      <c r="M41" s="6"/>
      <c r="N41" s="6"/>
    </row>
    <row r="42" spans="1:14" ht="18.75">
      <c r="A42" s="18"/>
      <c r="B42" s="14" t="s">
        <v>76</v>
      </c>
      <c r="C42" s="122"/>
      <c r="D42" s="122"/>
      <c r="E42" s="4" t="s">
        <v>56</v>
      </c>
      <c r="F42" s="37">
        <v>5</v>
      </c>
      <c r="G42" s="38">
        <v>30</v>
      </c>
      <c r="H42" s="38"/>
      <c r="I42" s="38">
        <f>+F42*G42</f>
        <v>150</v>
      </c>
      <c r="J42" s="38">
        <f t="shared" si="5"/>
        <v>150</v>
      </c>
      <c r="K42" s="5"/>
      <c r="L42" s="6"/>
      <c r="M42" s="6"/>
      <c r="N42" s="6"/>
    </row>
    <row r="43" spans="1:14" ht="18.75">
      <c r="A43" s="34"/>
      <c r="B43" s="14" t="s">
        <v>55</v>
      </c>
      <c r="C43" s="122"/>
      <c r="D43" s="122"/>
      <c r="E43" s="4" t="s">
        <v>56</v>
      </c>
      <c r="F43" s="39">
        <v>3</v>
      </c>
      <c r="G43" s="31">
        <v>26.25</v>
      </c>
      <c r="H43" s="31"/>
      <c r="I43" s="31">
        <f>+G43*F43</f>
        <v>78.75</v>
      </c>
      <c r="J43" s="31">
        <f t="shared" si="5"/>
        <v>78.75</v>
      </c>
      <c r="K43" s="5"/>
      <c r="L43" s="6"/>
      <c r="M43" s="6"/>
      <c r="N43" s="6"/>
    </row>
    <row r="44" spans="1:14" ht="19.5" customHeight="1">
      <c r="A44" s="34"/>
      <c r="B44" s="14" t="s">
        <v>57</v>
      </c>
      <c r="C44" s="122"/>
      <c r="D44" s="122"/>
      <c r="E44" s="4" t="s">
        <v>58</v>
      </c>
      <c r="F44" s="39">
        <v>1</v>
      </c>
      <c r="G44" s="31">
        <v>116.58</v>
      </c>
      <c r="H44" s="31"/>
      <c r="I44" s="31">
        <f>+G44*F44</f>
        <v>116.58</v>
      </c>
      <c r="J44" s="31">
        <f t="shared" si="5"/>
        <v>116.58</v>
      </c>
      <c r="K44" s="5"/>
      <c r="L44" s="6"/>
      <c r="M44" s="6"/>
      <c r="N44" s="6"/>
    </row>
    <row r="45" spans="1:14" ht="18.75">
      <c r="A45" s="34"/>
      <c r="B45" s="15" t="s">
        <v>57</v>
      </c>
      <c r="C45" s="122"/>
      <c r="D45" s="122"/>
      <c r="E45" s="4" t="s">
        <v>23</v>
      </c>
      <c r="F45" s="40">
        <v>50</v>
      </c>
      <c r="G45" s="41">
        <v>0.5834</v>
      </c>
      <c r="H45" s="31"/>
      <c r="I45" s="31">
        <f>+G45*F45</f>
        <v>29.17</v>
      </c>
      <c r="J45" s="31">
        <f t="shared" si="5"/>
        <v>29.17</v>
      </c>
      <c r="K45" s="5"/>
      <c r="L45" s="6"/>
      <c r="M45" s="6"/>
      <c r="N45" s="6"/>
    </row>
    <row r="46" spans="1:14" ht="18.75">
      <c r="A46" s="34"/>
      <c r="B46" s="15" t="s">
        <v>59</v>
      </c>
      <c r="C46" s="122"/>
      <c r="D46" s="122"/>
      <c r="E46" s="4"/>
      <c r="F46" s="40"/>
      <c r="G46" s="41">
        <v>2520.34</v>
      </c>
      <c r="H46" s="31"/>
      <c r="I46" s="31">
        <v>2520.34</v>
      </c>
      <c r="J46" s="31">
        <f t="shared" si="5"/>
        <v>2520.34</v>
      </c>
      <c r="K46" s="5"/>
      <c r="L46" s="6"/>
      <c r="M46" s="6"/>
      <c r="N46" s="6"/>
    </row>
    <row r="47" spans="1:14" ht="31.5">
      <c r="A47" s="34"/>
      <c r="B47" s="15" t="s">
        <v>60</v>
      </c>
      <c r="C47" s="122"/>
      <c r="D47" s="122"/>
      <c r="E47" s="4"/>
      <c r="F47" s="40"/>
      <c r="G47" s="41">
        <v>554.47</v>
      </c>
      <c r="H47" s="31"/>
      <c r="I47" s="31">
        <v>554.47</v>
      </c>
      <c r="J47" s="31">
        <f t="shared" si="5"/>
        <v>554.47</v>
      </c>
      <c r="K47" s="5"/>
      <c r="L47" s="6"/>
      <c r="M47" s="6"/>
      <c r="N47" s="6"/>
    </row>
    <row r="48" spans="1:14" ht="18.75">
      <c r="A48" s="34"/>
      <c r="B48" s="15" t="s">
        <v>61</v>
      </c>
      <c r="C48" s="122"/>
      <c r="D48" s="122"/>
      <c r="E48" s="4"/>
      <c r="F48" s="40"/>
      <c r="G48" s="41">
        <v>444.29</v>
      </c>
      <c r="H48" s="31"/>
      <c r="I48" s="31">
        <v>444.29</v>
      </c>
      <c r="J48" s="31">
        <f t="shared" si="5"/>
        <v>444.29</v>
      </c>
      <c r="K48" s="5"/>
      <c r="L48" s="6"/>
      <c r="M48" s="6"/>
      <c r="N48" s="6"/>
    </row>
    <row r="49" spans="1:14" ht="18.75">
      <c r="A49" s="34"/>
      <c r="B49" s="15" t="s">
        <v>62</v>
      </c>
      <c r="C49" s="122"/>
      <c r="D49" s="122"/>
      <c r="E49" s="4"/>
      <c r="F49" s="40"/>
      <c r="G49" s="41">
        <v>759.33</v>
      </c>
      <c r="H49" s="31"/>
      <c r="I49" s="31">
        <v>759.33</v>
      </c>
      <c r="J49" s="31">
        <f t="shared" si="5"/>
        <v>759.33</v>
      </c>
      <c r="K49" s="5"/>
      <c r="L49" s="6"/>
      <c r="M49" s="6"/>
      <c r="N49" s="6"/>
    </row>
    <row r="50" spans="1:14" ht="18.75">
      <c r="A50" s="34"/>
      <c r="B50" s="15" t="s">
        <v>63</v>
      </c>
      <c r="C50" s="122"/>
      <c r="D50" s="122"/>
      <c r="E50" s="4"/>
      <c r="F50" s="40"/>
      <c r="G50" s="41">
        <v>1116.76</v>
      </c>
      <c r="H50" s="31"/>
      <c r="I50" s="31">
        <v>1116.76</v>
      </c>
      <c r="J50" s="31">
        <f t="shared" si="5"/>
        <v>1116.76</v>
      </c>
      <c r="K50" s="5"/>
      <c r="L50" s="6"/>
      <c r="M50" s="6"/>
      <c r="N50" s="6"/>
    </row>
    <row r="51" spans="1:14" ht="18.75">
      <c r="A51" s="34"/>
      <c r="B51" s="15" t="s">
        <v>64</v>
      </c>
      <c r="C51" s="122"/>
      <c r="D51" s="122"/>
      <c r="E51" s="4"/>
      <c r="F51" s="40"/>
      <c r="G51" s="41">
        <v>2084.61</v>
      </c>
      <c r="H51" s="31"/>
      <c r="I51" s="31">
        <v>2084.61</v>
      </c>
      <c r="J51" s="31">
        <f t="shared" si="5"/>
        <v>2084.61</v>
      </c>
      <c r="K51" s="5"/>
      <c r="L51" s="6"/>
      <c r="M51" s="6"/>
      <c r="N51" s="6"/>
    </row>
    <row r="52" spans="1:14" ht="18.75">
      <c r="A52" s="18"/>
      <c r="B52" s="19" t="s">
        <v>65</v>
      </c>
      <c r="C52" s="122"/>
      <c r="D52" s="122"/>
      <c r="E52" s="42"/>
      <c r="F52" s="43"/>
      <c r="G52" s="44"/>
      <c r="H52" s="45"/>
      <c r="I52" s="46">
        <f>I22+I26+I33+I36+I32</f>
        <v>130393.0759</v>
      </c>
      <c r="J52" s="46">
        <f>J22++J26+J33+J36+J32</f>
        <v>130393.0759</v>
      </c>
      <c r="K52" s="5"/>
      <c r="L52" s="6"/>
      <c r="M52" s="6"/>
      <c r="N52" s="6"/>
    </row>
    <row r="53" spans="1:11" ht="18.75">
      <c r="A53" s="47"/>
      <c r="B53" s="48" t="s">
        <v>66</v>
      </c>
      <c r="C53" s="49"/>
      <c r="D53" s="49"/>
      <c r="E53" s="49"/>
      <c r="F53" s="50" t="s">
        <v>21</v>
      </c>
      <c r="G53" s="50" t="s">
        <v>21</v>
      </c>
      <c r="H53" s="51">
        <f>H20+H52</f>
        <v>30100.4</v>
      </c>
      <c r="I53" s="51">
        <f>I20+I52</f>
        <v>160493.4759</v>
      </c>
      <c r="J53" s="51">
        <f>J20+J52</f>
        <v>190593.87589999998</v>
      </c>
      <c r="K53" s="52"/>
    </row>
    <row r="54" spans="1:11" ht="15">
      <c r="A54" s="52"/>
      <c r="B54" s="52"/>
      <c r="C54" s="52"/>
      <c r="D54" s="52"/>
      <c r="E54" s="52"/>
      <c r="F54" s="53"/>
      <c r="G54" s="53"/>
      <c r="H54" s="52"/>
      <c r="I54" s="52"/>
      <c r="J54" s="52"/>
      <c r="K54" s="52"/>
    </row>
    <row r="55" spans="1:11" ht="18.75">
      <c r="A55" s="52"/>
      <c r="B55" s="1" t="s">
        <v>67</v>
      </c>
      <c r="C55" s="1"/>
      <c r="D55" s="1"/>
      <c r="E55" s="1"/>
      <c r="F55" s="54"/>
      <c r="G55" s="54"/>
      <c r="H55" s="1"/>
      <c r="I55" s="1" t="s">
        <v>68</v>
      </c>
      <c r="J55" s="52"/>
      <c r="K55" s="52"/>
    </row>
  </sheetData>
  <sheetProtection selectLockedCells="1" selectUnlockedCells="1"/>
  <mergeCells count="20">
    <mergeCell ref="G7:G8"/>
    <mergeCell ref="H7:J7"/>
    <mergeCell ref="A7:A8"/>
    <mergeCell ref="B7:B8"/>
    <mergeCell ref="C7:C8"/>
    <mergeCell ref="D7:D8"/>
    <mergeCell ref="E7:E8"/>
    <mergeCell ref="F7:F8"/>
    <mergeCell ref="B9:J9"/>
    <mergeCell ref="A10:A19"/>
    <mergeCell ref="C10:C20"/>
    <mergeCell ref="D10:D20"/>
    <mergeCell ref="C33:C52"/>
    <mergeCell ref="D33:D52"/>
    <mergeCell ref="B21:J21"/>
    <mergeCell ref="A22:A25"/>
    <mergeCell ref="C22:C24"/>
    <mergeCell ref="D22:D32"/>
    <mergeCell ref="C25:C32"/>
    <mergeCell ref="A26:A31"/>
  </mergeCells>
  <printOptions/>
  <pageMargins left="0.35" right="0.22013888888888888" top="0.2298611111111111" bottom="0.42986111111111114" header="0.5118055555555555" footer="0.511805555555555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75" zoomScaleNormal="70" zoomScaleSheetLayoutView="75" zoomScalePageLayoutView="0" workbookViewId="0" topLeftCell="A1">
      <selection activeCell="I3" sqref="I3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22.00390625" style="0" customWidth="1"/>
    <col min="4" max="4" width="10.57421875" style="0" customWidth="1"/>
    <col min="6" max="6" width="8.8515625" style="0" customWidth="1"/>
    <col min="7" max="7" width="12.28125" style="0" customWidth="1"/>
    <col min="8" max="8" width="12.421875" style="0" customWidth="1"/>
    <col min="9" max="9" width="13.57421875" style="0" customWidth="1"/>
    <col min="10" max="10" width="14.7109375" style="0" customWidth="1"/>
    <col min="11" max="13" width="14.421875" style="0" customWidth="1"/>
    <col min="14" max="14" width="14.00390625" style="0" customWidth="1"/>
  </cols>
  <sheetData>
    <row r="1" spans="1:15" ht="18.75">
      <c r="A1" s="1"/>
      <c r="B1" s="1"/>
      <c r="C1" s="1"/>
      <c r="D1" s="1"/>
      <c r="E1" s="59"/>
      <c r="F1" s="1"/>
      <c r="G1" s="59"/>
      <c r="H1" s="59"/>
      <c r="I1" s="1"/>
      <c r="J1" s="1" t="s">
        <v>77</v>
      </c>
      <c r="K1" s="1"/>
      <c r="L1" s="1"/>
      <c r="M1" s="1"/>
      <c r="N1" s="1"/>
      <c r="O1" s="1"/>
    </row>
    <row r="2" spans="1:15" ht="18.75">
      <c r="A2" s="1"/>
      <c r="B2" s="1"/>
      <c r="C2" s="1"/>
      <c r="D2" s="1"/>
      <c r="E2" s="59"/>
      <c r="F2" s="1"/>
      <c r="G2" s="1"/>
      <c r="H2" s="1"/>
      <c r="I2" s="1"/>
      <c r="J2" s="59" t="s">
        <v>149</v>
      </c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59"/>
      <c r="F3" s="1"/>
      <c r="G3" s="1"/>
      <c r="H3" s="1"/>
      <c r="I3" s="1" t="s">
        <v>78</v>
      </c>
      <c r="J3" s="59"/>
      <c r="K3" s="1"/>
      <c r="L3" s="1"/>
      <c r="M3" s="1"/>
      <c r="N3" s="1"/>
      <c r="O3" s="1"/>
    </row>
    <row r="4" spans="1:15" ht="23.25" customHeight="1">
      <c r="A4" s="1"/>
      <c r="B4" s="2" t="s">
        <v>79</v>
      </c>
      <c r="C4" s="2"/>
      <c r="D4" s="2"/>
      <c r="E4" s="59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19.5" customHeight="1">
      <c r="A5" s="1"/>
      <c r="B5" s="2" t="s">
        <v>80</v>
      </c>
      <c r="C5" s="2"/>
      <c r="F5" s="2"/>
      <c r="G5" s="2"/>
      <c r="I5" s="2"/>
      <c r="J5" s="2"/>
      <c r="K5" s="2"/>
      <c r="L5" s="2"/>
      <c r="M5" s="2"/>
      <c r="N5" s="2"/>
      <c r="O5" s="1"/>
    </row>
    <row r="6" spans="1:15" ht="17.25" customHeight="1">
      <c r="A6" s="139" t="s">
        <v>5</v>
      </c>
      <c r="B6" s="136" t="s">
        <v>6</v>
      </c>
      <c r="C6" s="136" t="s">
        <v>7</v>
      </c>
      <c r="D6" s="135" t="s">
        <v>8</v>
      </c>
      <c r="E6" s="135" t="s">
        <v>9</v>
      </c>
      <c r="F6" s="135" t="s">
        <v>81</v>
      </c>
      <c r="G6" s="135" t="s">
        <v>11</v>
      </c>
      <c r="H6" s="135" t="s">
        <v>12</v>
      </c>
      <c r="I6" s="135"/>
      <c r="J6" s="135"/>
      <c r="K6" s="135"/>
      <c r="L6" s="135"/>
      <c r="M6" s="135"/>
      <c r="N6" s="6"/>
      <c r="O6" s="6"/>
    </row>
    <row r="7" spans="1:15" ht="17.25" customHeight="1">
      <c r="A7" s="139"/>
      <c r="B7" s="136"/>
      <c r="C7" s="136"/>
      <c r="D7" s="135"/>
      <c r="E7" s="135"/>
      <c r="F7" s="135"/>
      <c r="G7" s="135"/>
      <c r="H7" s="60" t="s">
        <v>13</v>
      </c>
      <c r="I7" s="60" t="s">
        <v>14</v>
      </c>
      <c r="J7" s="60" t="s">
        <v>82</v>
      </c>
      <c r="K7" s="60" t="s">
        <v>83</v>
      </c>
      <c r="L7" s="60" t="s">
        <v>84</v>
      </c>
      <c r="M7" s="60" t="s">
        <v>15</v>
      </c>
      <c r="N7" s="6"/>
      <c r="O7" s="6"/>
    </row>
    <row r="8" spans="1:15" ht="18" customHeight="1">
      <c r="A8" s="61" t="s">
        <v>16</v>
      </c>
      <c r="B8" s="138" t="s">
        <v>147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6"/>
      <c r="O8" s="6"/>
    </row>
    <row r="9" spans="1:15" ht="36" customHeight="1">
      <c r="A9" s="62">
        <v>1</v>
      </c>
      <c r="B9" s="63" t="s">
        <v>85</v>
      </c>
      <c r="C9" s="125" t="s">
        <v>86</v>
      </c>
      <c r="D9" s="125" t="s">
        <v>20</v>
      </c>
      <c r="E9" s="64"/>
      <c r="F9" s="65" t="s">
        <v>21</v>
      </c>
      <c r="G9" s="66" t="s">
        <v>21</v>
      </c>
      <c r="H9" s="66">
        <v>0</v>
      </c>
      <c r="I9" s="66">
        <v>42000</v>
      </c>
      <c r="J9" s="66">
        <v>305000</v>
      </c>
      <c r="K9" s="66">
        <v>178500</v>
      </c>
      <c r="L9" s="66">
        <v>178500</v>
      </c>
      <c r="M9" s="66">
        <f aca="true" t="shared" si="0" ref="M9:M20">+L9+K9+J9+I9+H9</f>
        <v>704000</v>
      </c>
      <c r="N9" s="6"/>
      <c r="O9" s="6"/>
    </row>
    <row r="10" spans="1:14" ht="30.75" customHeight="1">
      <c r="A10" s="62">
        <v>2</v>
      </c>
      <c r="B10" s="63" t="s">
        <v>87</v>
      </c>
      <c r="C10" s="125"/>
      <c r="D10" s="125"/>
      <c r="E10" s="67"/>
      <c r="F10" s="68" t="s">
        <v>21</v>
      </c>
      <c r="G10" s="69" t="s">
        <v>21</v>
      </c>
      <c r="H10" s="69">
        <v>0</v>
      </c>
      <c r="I10" s="69">
        <v>12510</v>
      </c>
      <c r="J10" s="69">
        <v>335900</v>
      </c>
      <c r="K10" s="69">
        <v>195100</v>
      </c>
      <c r="L10" s="69">
        <v>194500</v>
      </c>
      <c r="M10" s="66">
        <f t="shared" si="0"/>
        <v>738010</v>
      </c>
      <c r="N10" s="13"/>
    </row>
    <row r="11" spans="1:15" ht="33" customHeight="1">
      <c r="A11" s="62">
        <v>3</v>
      </c>
      <c r="B11" s="70" t="s">
        <v>88</v>
      </c>
      <c r="C11" s="125"/>
      <c r="D11" s="125"/>
      <c r="E11" s="67"/>
      <c r="F11" s="68" t="s">
        <v>21</v>
      </c>
      <c r="G11" s="69" t="s">
        <v>21</v>
      </c>
      <c r="H11" s="69">
        <v>0</v>
      </c>
      <c r="I11" s="69">
        <v>5459</v>
      </c>
      <c r="J11" s="69">
        <v>14899</v>
      </c>
      <c r="K11" s="69">
        <v>207211</v>
      </c>
      <c r="L11" s="69">
        <v>206516</v>
      </c>
      <c r="M11" s="66">
        <f t="shared" si="0"/>
        <v>434085</v>
      </c>
      <c r="N11" s="13"/>
      <c r="O11" s="6"/>
    </row>
    <row r="12" spans="1:15" ht="63.75" customHeight="1">
      <c r="A12" s="62">
        <v>4</v>
      </c>
      <c r="B12" s="70" t="s">
        <v>89</v>
      </c>
      <c r="C12" s="125"/>
      <c r="D12" s="125"/>
      <c r="E12" s="71"/>
      <c r="F12" s="68" t="s">
        <v>21</v>
      </c>
      <c r="G12" s="69" t="s">
        <v>21</v>
      </c>
      <c r="H12" s="69">
        <v>0</v>
      </c>
      <c r="I12" s="69">
        <v>0</v>
      </c>
      <c r="J12" s="69">
        <v>30520</v>
      </c>
      <c r="K12" s="69">
        <v>62553</v>
      </c>
      <c r="L12" s="69">
        <v>59252</v>
      </c>
      <c r="M12" s="66">
        <f t="shared" si="0"/>
        <v>152325</v>
      </c>
      <c r="N12" s="13"/>
      <c r="O12" s="6"/>
    </row>
    <row r="13" spans="1:15" ht="33" customHeight="1">
      <c r="A13" s="62">
        <v>5</v>
      </c>
      <c r="B13" s="70" t="s">
        <v>90</v>
      </c>
      <c r="C13" s="125"/>
      <c r="D13" s="125"/>
      <c r="E13" s="71"/>
      <c r="F13" s="68" t="s">
        <v>21</v>
      </c>
      <c r="G13" s="69" t="s">
        <v>21</v>
      </c>
      <c r="H13" s="69">
        <v>0</v>
      </c>
      <c r="I13" s="69">
        <v>8980</v>
      </c>
      <c r="J13" s="69">
        <v>88000</v>
      </c>
      <c r="K13" s="69">
        <v>352000</v>
      </c>
      <c r="L13" s="69">
        <v>867500</v>
      </c>
      <c r="M13" s="66">
        <f t="shared" si="0"/>
        <v>1316480</v>
      </c>
      <c r="N13" s="13"/>
      <c r="O13" s="6"/>
    </row>
    <row r="14" spans="1:15" ht="33" customHeight="1">
      <c r="A14" s="62">
        <v>6</v>
      </c>
      <c r="B14" s="70" t="s">
        <v>91</v>
      </c>
      <c r="C14" s="125"/>
      <c r="D14" s="125"/>
      <c r="E14" s="71"/>
      <c r="F14" s="68" t="s">
        <v>21</v>
      </c>
      <c r="G14" s="69" t="s">
        <v>21</v>
      </c>
      <c r="H14" s="69">
        <v>0</v>
      </c>
      <c r="I14" s="69">
        <v>1005</v>
      </c>
      <c r="J14" s="69">
        <v>117500</v>
      </c>
      <c r="K14" s="69"/>
      <c r="L14" s="72"/>
      <c r="M14" s="66">
        <f t="shared" si="0"/>
        <v>118505</v>
      </c>
      <c r="N14" s="13"/>
      <c r="O14" s="6"/>
    </row>
    <row r="15" spans="1:15" ht="54.75" customHeight="1">
      <c r="A15" s="73">
        <v>7</v>
      </c>
      <c r="B15" s="70" t="s">
        <v>92</v>
      </c>
      <c r="C15" s="125"/>
      <c r="D15" s="125"/>
      <c r="E15" s="71"/>
      <c r="F15" s="68" t="s">
        <v>21</v>
      </c>
      <c r="G15" s="69" t="s">
        <v>21</v>
      </c>
      <c r="H15" s="69"/>
      <c r="I15" s="69"/>
      <c r="J15" s="69">
        <v>40000</v>
      </c>
      <c r="K15" s="69"/>
      <c r="L15" s="72"/>
      <c r="M15" s="66">
        <f t="shared" si="0"/>
        <v>40000</v>
      </c>
      <c r="N15" s="6"/>
      <c r="O15" s="6"/>
    </row>
    <row r="16" spans="1:15" ht="50.25" customHeight="1">
      <c r="A16" s="73">
        <v>8</v>
      </c>
      <c r="B16" s="70" t="s">
        <v>93</v>
      </c>
      <c r="C16" s="125"/>
      <c r="D16" s="125"/>
      <c r="E16" s="71"/>
      <c r="F16" s="68" t="s">
        <v>21</v>
      </c>
      <c r="G16" s="69" t="s">
        <v>21</v>
      </c>
      <c r="H16" s="69"/>
      <c r="I16" s="69"/>
      <c r="J16" s="69">
        <v>30000</v>
      </c>
      <c r="K16" s="69"/>
      <c r="L16" s="72"/>
      <c r="M16" s="66">
        <f t="shared" si="0"/>
        <v>30000</v>
      </c>
      <c r="N16" s="6"/>
      <c r="O16" s="6"/>
    </row>
    <row r="17" spans="1:15" ht="36" customHeight="1">
      <c r="A17" s="73">
        <v>10</v>
      </c>
      <c r="B17" s="70" t="s">
        <v>94</v>
      </c>
      <c r="C17" s="125"/>
      <c r="D17" s="125"/>
      <c r="E17" s="64" t="s">
        <v>23</v>
      </c>
      <c r="F17" s="74">
        <v>15</v>
      </c>
      <c r="G17" s="69">
        <v>480</v>
      </c>
      <c r="H17" s="75"/>
      <c r="I17" s="69">
        <f>+F17*G17</f>
        <v>7200</v>
      </c>
      <c r="J17" s="69"/>
      <c r="K17" s="69"/>
      <c r="L17" s="72"/>
      <c r="M17" s="66">
        <f t="shared" si="0"/>
        <v>7200</v>
      </c>
      <c r="N17" s="6"/>
      <c r="O17" s="6"/>
    </row>
    <row r="18" spans="1:15" ht="39" customHeight="1">
      <c r="A18" s="62">
        <v>11</v>
      </c>
      <c r="B18" s="70" t="s">
        <v>95</v>
      </c>
      <c r="C18" s="125"/>
      <c r="D18" s="125"/>
      <c r="E18" s="76" t="s">
        <v>23</v>
      </c>
      <c r="F18" s="77">
        <v>28200</v>
      </c>
      <c r="G18" s="69">
        <v>6.18</v>
      </c>
      <c r="H18" s="75"/>
      <c r="I18" s="69">
        <v>7416</v>
      </c>
      <c r="J18" s="69">
        <v>55620</v>
      </c>
      <c r="K18" s="69">
        <v>55620</v>
      </c>
      <c r="L18" s="69">
        <v>55620</v>
      </c>
      <c r="M18" s="66">
        <f t="shared" si="0"/>
        <v>174276</v>
      </c>
      <c r="N18" s="6"/>
      <c r="O18" s="6"/>
    </row>
    <row r="19" spans="1:15" ht="52.5" customHeight="1">
      <c r="A19" s="62">
        <v>13</v>
      </c>
      <c r="B19" s="70" t="s">
        <v>96</v>
      </c>
      <c r="C19" s="125"/>
      <c r="D19" s="125"/>
      <c r="E19" s="76"/>
      <c r="F19" s="74" t="s">
        <v>21</v>
      </c>
      <c r="G19" s="69" t="s">
        <v>21</v>
      </c>
      <c r="H19" s="75"/>
      <c r="I19" s="69">
        <v>17844</v>
      </c>
      <c r="J19" s="69">
        <v>20000</v>
      </c>
      <c r="K19" s="69">
        <v>20000</v>
      </c>
      <c r="L19" s="69">
        <v>20000</v>
      </c>
      <c r="M19" s="66">
        <f t="shared" si="0"/>
        <v>77844</v>
      </c>
      <c r="N19" s="6"/>
      <c r="O19" s="6"/>
    </row>
    <row r="20" spans="1:15" ht="42.75" customHeight="1">
      <c r="A20" s="73">
        <v>14</v>
      </c>
      <c r="B20" s="78" t="s">
        <v>97</v>
      </c>
      <c r="C20" s="125"/>
      <c r="D20" s="125"/>
      <c r="E20" s="76"/>
      <c r="F20" s="68" t="s">
        <v>21</v>
      </c>
      <c r="G20" s="69" t="s">
        <v>21</v>
      </c>
      <c r="H20" s="79"/>
      <c r="I20" s="80"/>
      <c r="J20" s="81">
        <v>50000</v>
      </c>
      <c r="K20" s="81">
        <v>50000</v>
      </c>
      <c r="L20" s="81">
        <v>50000</v>
      </c>
      <c r="M20" s="66">
        <f t="shared" si="0"/>
        <v>150000</v>
      </c>
      <c r="N20" s="6"/>
      <c r="O20" s="6"/>
    </row>
    <row r="21" spans="1:15" ht="32.25" customHeight="1">
      <c r="A21" s="24"/>
      <c r="B21" s="19" t="s">
        <v>32</v>
      </c>
      <c r="C21" s="82"/>
      <c r="D21" s="83"/>
      <c r="E21" s="84"/>
      <c r="F21" s="85" t="s">
        <v>21</v>
      </c>
      <c r="G21" s="46" t="s">
        <v>21</v>
      </c>
      <c r="H21" s="86">
        <f>+H20+H19+H18+H17+H16+H15+H13+H12+H11+H10+H9</f>
        <v>0</v>
      </c>
      <c r="I21" s="86">
        <f>+I20+I19+I18+I17+I16+I15+I14+I13+I12+I11+I10+I9</f>
        <v>102414</v>
      </c>
      <c r="J21" s="86">
        <f>+J20+J19+J18+J17+J16+J15+J14+J13+J12+J11+J10+J9</f>
        <v>1087439</v>
      </c>
      <c r="K21" s="86">
        <f>+K20+K19+K18+K17+K16+K15+K14+K13+K12+K11+K10+K9</f>
        <v>1120984</v>
      </c>
      <c r="L21" s="86">
        <f>+L20+L19+L18+L17+L16+L15+L14+L13+L12+L11+L10+L9</f>
        <v>1631888</v>
      </c>
      <c r="M21" s="86">
        <f>+M20+M19+M18+M17+M16+M15+M14+M13+M12+M11+M10+M9</f>
        <v>3942725</v>
      </c>
      <c r="N21" s="13"/>
      <c r="O21" s="6"/>
    </row>
    <row r="22" spans="1:15" ht="22.5" customHeight="1">
      <c r="A22" s="135" t="s">
        <v>5</v>
      </c>
      <c r="B22" s="136" t="s">
        <v>6</v>
      </c>
      <c r="C22" s="136" t="s">
        <v>7</v>
      </c>
      <c r="D22" s="135" t="s">
        <v>8</v>
      </c>
      <c r="E22" s="135" t="s">
        <v>9</v>
      </c>
      <c r="F22" s="135" t="s">
        <v>81</v>
      </c>
      <c r="G22" s="135" t="s">
        <v>11</v>
      </c>
      <c r="H22" s="135" t="s">
        <v>12</v>
      </c>
      <c r="I22" s="135"/>
      <c r="J22" s="135"/>
      <c r="K22" s="135"/>
      <c r="L22" s="135"/>
      <c r="M22" s="135"/>
      <c r="N22" s="13"/>
      <c r="O22" s="6"/>
    </row>
    <row r="23" spans="1:15" ht="22.5" customHeight="1">
      <c r="A23" s="135"/>
      <c r="B23" s="136"/>
      <c r="C23" s="136"/>
      <c r="D23" s="135"/>
      <c r="E23" s="135"/>
      <c r="F23" s="135"/>
      <c r="G23" s="135"/>
      <c r="H23" s="60" t="s">
        <v>13</v>
      </c>
      <c r="I23" s="60" t="s">
        <v>14</v>
      </c>
      <c r="J23" s="60" t="s">
        <v>82</v>
      </c>
      <c r="K23" s="60" t="s">
        <v>83</v>
      </c>
      <c r="L23" s="60" t="s">
        <v>84</v>
      </c>
      <c r="M23" s="60" t="s">
        <v>15</v>
      </c>
      <c r="N23" s="13"/>
      <c r="O23" s="6"/>
    </row>
    <row r="24" spans="1:15" ht="18.75" customHeight="1">
      <c r="A24" s="134" t="s">
        <v>98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6"/>
      <c r="O24" s="6"/>
    </row>
    <row r="25" spans="1:15" ht="94.5" customHeight="1">
      <c r="A25" s="24">
        <v>1</v>
      </c>
      <c r="B25" s="87" t="s">
        <v>99</v>
      </c>
      <c r="C25" s="4" t="s">
        <v>100</v>
      </c>
      <c r="D25" s="4" t="s">
        <v>20</v>
      </c>
      <c r="E25" s="88" t="s">
        <v>101</v>
      </c>
      <c r="F25" s="37">
        <v>350</v>
      </c>
      <c r="G25" s="38">
        <v>32.7</v>
      </c>
      <c r="H25" s="79"/>
      <c r="I25" s="72">
        <f>+F25*G25</f>
        <v>11445.000000000002</v>
      </c>
      <c r="J25" s="72"/>
      <c r="K25" s="72"/>
      <c r="L25" s="72"/>
      <c r="M25" s="69">
        <f>+H25+I25</f>
        <v>11445.000000000002</v>
      </c>
      <c r="N25" s="6"/>
      <c r="O25" s="6"/>
    </row>
    <row r="26" spans="1:15" ht="19.5" customHeight="1">
      <c r="A26" s="24"/>
      <c r="B26" s="19" t="s">
        <v>65</v>
      </c>
      <c r="C26" s="82"/>
      <c r="D26" s="83"/>
      <c r="E26" s="88"/>
      <c r="F26" s="89" t="s">
        <v>21</v>
      </c>
      <c r="G26" s="90" t="s">
        <v>21</v>
      </c>
      <c r="H26" s="45"/>
      <c r="I26" s="46">
        <f>+I25</f>
        <v>11445.000000000002</v>
      </c>
      <c r="J26" s="46"/>
      <c r="K26" s="46"/>
      <c r="L26" s="46"/>
      <c r="M26" s="46">
        <f>+M25</f>
        <v>11445.000000000002</v>
      </c>
      <c r="N26" s="6"/>
      <c r="O26" s="6"/>
    </row>
    <row r="27" spans="1:15" ht="20.25" customHeight="1">
      <c r="A27" s="134" t="s">
        <v>102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6"/>
      <c r="O27" s="6"/>
    </row>
    <row r="28" spans="1:15" ht="240" customHeight="1">
      <c r="A28" s="125">
        <v>1</v>
      </c>
      <c r="B28" s="70" t="s">
        <v>103</v>
      </c>
      <c r="C28" s="122" t="s">
        <v>104</v>
      </c>
      <c r="D28" s="125" t="s">
        <v>105</v>
      </c>
      <c r="E28" s="42"/>
      <c r="F28" s="77" t="s">
        <v>21</v>
      </c>
      <c r="G28" s="75" t="s">
        <v>21</v>
      </c>
      <c r="H28" s="31"/>
      <c r="I28" s="69">
        <f>+I29+I30</f>
        <v>235000</v>
      </c>
      <c r="J28" s="72"/>
      <c r="K28" s="72"/>
      <c r="L28" s="72"/>
      <c r="M28" s="69">
        <f>+M29+M30</f>
        <v>235000</v>
      </c>
      <c r="N28" s="6"/>
      <c r="O28" s="6"/>
    </row>
    <row r="29" spans="1:15" ht="60" customHeight="1">
      <c r="A29" s="125"/>
      <c r="B29" s="14" t="s">
        <v>106</v>
      </c>
      <c r="C29" s="122"/>
      <c r="D29" s="122"/>
      <c r="E29" s="4"/>
      <c r="F29" s="39"/>
      <c r="G29" s="31"/>
      <c r="H29" s="31"/>
      <c r="I29" s="31">
        <v>180000</v>
      </c>
      <c r="J29" s="31"/>
      <c r="K29" s="31"/>
      <c r="L29" s="31"/>
      <c r="M29" s="72">
        <f>+I29+H29</f>
        <v>180000</v>
      </c>
      <c r="N29" s="6"/>
      <c r="O29" s="6"/>
    </row>
    <row r="30" spans="1:15" ht="33.75" customHeight="1">
      <c r="A30" s="125"/>
      <c r="B30" s="14" t="s">
        <v>107</v>
      </c>
      <c r="C30" s="122"/>
      <c r="D30" s="125"/>
      <c r="E30" s="30"/>
      <c r="F30" s="37"/>
      <c r="G30" s="38"/>
      <c r="H30" s="79"/>
      <c r="I30" s="31">
        <v>55000</v>
      </c>
      <c r="J30" s="31"/>
      <c r="K30" s="31"/>
      <c r="L30" s="31"/>
      <c r="M30" s="72">
        <f>+I30+H30</f>
        <v>55000</v>
      </c>
      <c r="N30" s="6"/>
      <c r="O30" s="6"/>
    </row>
    <row r="31" spans="1:15" ht="35.25" customHeight="1">
      <c r="A31" s="137">
        <v>2</v>
      </c>
      <c r="B31" s="70" t="s">
        <v>108</v>
      </c>
      <c r="C31" s="122"/>
      <c r="D31" s="122" t="s">
        <v>20</v>
      </c>
      <c r="E31" s="4"/>
      <c r="F31" s="77" t="s">
        <v>21</v>
      </c>
      <c r="G31" s="75" t="s">
        <v>21</v>
      </c>
      <c r="H31" s="31"/>
      <c r="I31" s="69">
        <f>+I32+I33+I34+I35+I36</f>
        <v>3931</v>
      </c>
      <c r="J31" s="72"/>
      <c r="K31" s="72"/>
      <c r="L31" s="72"/>
      <c r="M31" s="69">
        <f>+M32+M33+M34+M35+M36</f>
        <v>3931</v>
      </c>
      <c r="N31" s="6"/>
      <c r="O31" s="6"/>
    </row>
    <row r="32" spans="1:15" ht="27" customHeight="1">
      <c r="A32" s="137"/>
      <c r="B32" s="14" t="s">
        <v>41</v>
      </c>
      <c r="C32" s="122"/>
      <c r="D32" s="122"/>
      <c r="E32" s="30" t="s">
        <v>23</v>
      </c>
      <c r="F32" s="37">
        <v>1200</v>
      </c>
      <c r="G32" s="38">
        <v>0.48</v>
      </c>
      <c r="H32" s="79"/>
      <c r="I32" s="31">
        <f>+F32*G32</f>
        <v>576</v>
      </c>
      <c r="J32" s="31"/>
      <c r="K32" s="31"/>
      <c r="L32" s="31"/>
      <c r="M32" s="72">
        <f>+H32+I32</f>
        <v>576</v>
      </c>
      <c r="N32" s="6"/>
      <c r="O32" s="6"/>
    </row>
    <row r="33" spans="1:15" ht="25.5" customHeight="1">
      <c r="A33" s="137"/>
      <c r="B33" s="14" t="s">
        <v>42</v>
      </c>
      <c r="C33" s="122"/>
      <c r="D33" s="122"/>
      <c r="E33" s="30" t="s">
        <v>23</v>
      </c>
      <c r="F33" s="37">
        <v>4500</v>
      </c>
      <c r="G33" s="38">
        <v>0.46</v>
      </c>
      <c r="H33" s="79"/>
      <c r="I33" s="31">
        <f>+F33*G33</f>
        <v>2070</v>
      </c>
      <c r="J33" s="31"/>
      <c r="K33" s="31"/>
      <c r="L33" s="31"/>
      <c r="M33" s="72">
        <f>+H33+I33</f>
        <v>2070</v>
      </c>
      <c r="N33" s="6"/>
      <c r="O33" s="6"/>
    </row>
    <row r="34" spans="1:15" ht="24" customHeight="1">
      <c r="A34" s="137"/>
      <c r="B34" s="14" t="s">
        <v>43</v>
      </c>
      <c r="C34" s="122"/>
      <c r="D34" s="122"/>
      <c r="E34" s="30" t="s">
        <v>23</v>
      </c>
      <c r="F34" s="37">
        <v>1200</v>
      </c>
      <c r="G34" s="38">
        <v>0.205</v>
      </c>
      <c r="H34" s="79"/>
      <c r="I34" s="31">
        <f>+F34*G34</f>
        <v>245.99999999999997</v>
      </c>
      <c r="J34" s="31"/>
      <c r="K34" s="31"/>
      <c r="L34" s="31"/>
      <c r="M34" s="72">
        <f>+H34+I34</f>
        <v>245.99999999999997</v>
      </c>
      <c r="N34" s="6"/>
      <c r="O34" s="6"/>
    </row>
    <row r="35" spans="1:15" ht="24.75" customHeight="1">
      <c r="A35" s="137"/>
      <c r="B35" s="14" t="s">
        <v>44</v>
      </c>
      <c r="C35" s="122"/>
      <c r="D35" s="122"/>
      <c r="E35" s="30" t="s">
        <v>23</v>
      </c>
      <c r="F35" s="37">
        <v>3300</v>
      </c>
      <c r="G35" s="38">
        <v>0.18</v>
      </c>
      <c r="H35" s="79"/>
      <c r="I35" s="31">
        <f>+F35*G35</f>
        <v>594</v>
      </c>
      <c r="J35" s="31"/>
      <c r="K35" s="31"/>
      <c r="L35" s="31"/>
      <c r="M35" s="72">
        <f>+H35+I35</f>
        <v>594</v>
      </c>
      <c r="N35" s="6"/>
      <c r="O35" s="6"/>
    </row>
    <row r="36" spans="1:15" ht="34.5" customHeight="1">
      <c r="A36" s="137"/>
      <c r="B36" s="14" t="s">
        <v>45</v>
      </c>
      <c r="C36" s="122"/>
      <c r="D36" s="122"/>
      <c r="E36" s="30" t="s">
        <v>23</v>
      </c>
      <c r="F36" s="37">
        <v>3500</v>
      </c>
      <c r="G36" s="38">
        <v>0.127</v>
      </c>
      <c r="H36" s="79"/>
      <c r="I36" s="31">
        <v>445</v>
      </c>
      <c r="J36" s="31"/>
      <c r="K36" s="31"/>
      <c r="L36" s="31"/>
      <c r="M36" s="72">
        <f>+H36+I36</f>
        <v>445</v>
      </c>
      <c r="N36" s="6"/>
      <c r="O36" s="6"/>
    </row>
    <row r="37" spans="1:15" ht="18.75" customHeight="1">
      <c r="A37" s="135" t="s">
        <v>5</v>
      </c>
      <c r="B37" s="136" t="s">
        <v>6</v>
      </c>
      <c r="C37" s="136" t="s">
        <v>7</v>
      </c>
      <c r="D37" s="135" t="s">
        <v>8</v>
      </c>
      <c r="E37" s="135" t="s">
        <v>9</v>
      </c>
      <c r="F37" s="135" t="s">
        <v>81</v>
      </c>
      <c r="G37" s="135" t="s">
        <v>11</v>
      </c>
      <c r="H37" s="135" t="s">
        <v>12</v>
      </c>
      <c r="I37" s="135"/>
      <c r="J37" s="135"/>
      <c r="K37" s="135"/>
      <c r="L37" s="135"/>
      <c r="M37" s="135"/>
      <c r="N37" s="6"/>
      <c r="O37" s="6"/>
    </row>
    <row r="38" spans="1:15" ht="18.75" customHeight="1">
      <c r="A38" s="135"/>
      <c r="B38" s="136"/>
      <c r="C38" s="136"/>
      <c r="D38" s="135"/>
      <c r="E38" s="135"/>
      <c r="F38" s="135"/>
      <c r="G38" s="135"/>
      <c r="H38" s="60" t="s">
        <v>13</v>
      </c>
      <c r="I38" s="60" t="s">
        <v>14</v>
      </c>
      <c r="J38" s="60" t="s">
        <v>82</v>
      </c>
      <c r="K38" s="60" t="s">
        <v>83</v>
      </c>
      <c r="L38" s="60" t="s">
        <v>84</v>
      </c>
      <c r="M38" s="60" t="s">
        <v>15</v>
      </c>
      <c r="N38" s="6"/>
      <c r="O38" s="6"/>
    </row>
    <row r="39" spans="1:15" ht="52.5" customHeight="1">
      <c r="A39" s="137">
        <v>3</v>
      </c>
      <c r="B39" s="87" t="s">
        <v>109</v>
      </c>
      <c r="C39" s="131" t="s">
        <v>110</v>
      </c>
      <c r="D39" s="126" t="s">
        <v>20</v>
      </c>
      <c r="E39" s="30"/>
      <c r="F39" s="91" t="s">
        <v>21</v>
      </c>
      <c r="G39" s="92" t="s">
        <v>21</v>
      </c>
      <c r="H39" s="79"/>
      <c r="I39" s="69">
        <f>+I40+I41+I42</f>
        <v>1796</v>
      </c>
      <c r="J39" s="72"/>
      <c r="K39" s="72"/>
      <c r="L39" s="72"/>
      <c r="M39" s="69">
        <f>+M40+M41+M42</f>
        <v>1796</v>
      </c>
      <c r="N39" s="6"/>
      <c r="O39" s="6"/>
    </row>
    <row r="40" spans="1:15" ht="18.75">
      <c r="A40" s="137"/>
      <c r="B40" s="93" t="s">
        <v>111</v>
      </c>
      <c r="C40" s="131"/>
      <c r="D40" s="131"/>
      <c r="E40" s="30" t="s">
        <v>23</v>
      </c>
      <c r="F40" s="37">
        <v>120</v>
      </c>
      <c r="G40" s="38">
        <v>2.84</v>
      </c>
      <c r="H40" s="79"/>
      <c r="I40" s="31">
        <v>341</v>
      </c>
      <c r="J40" s="31"/>
      <c r="K40" s="31"/>
      <c r="L40" s="31"/>
      <c r="M40" s="72">
        <f>+I40+H40</f>
        <v>341</v>
      </c>
      <c r="N40" s="6"/>
      <c r="O40" s="6"/>
    </row>
    <row r="41" spans="1:15" ht="18.75">
      <c r="A41" s="137"/>
      <c r="B41" s="93" t="s">
        <v>112</v>
      </c>
      <c r="C41" s="131"/>
      <c r="D41" s="131"/>
      <c r="E41" s="30" t="s">
        <v>23</v>
      </c>
      <c r="F41" s="37">
        <v>120</v>
      </c>
      <c r="G41" s="38">
        <v>4.62</v>
      </c>
      <c r="H41" s="79"/>
      <c r="I41" s="31">
        <v>555</v>
      </c>
      <c r="J41" s="31"/>
      <c r="K41" s="31"/>
      <c r="L41" s="31"/>
      <c r="M41" s="72">
        <f>+I41+H41</f>
        <v>555</v>
      </c>
      <c r="N41" s="6"/>
      <c r="O41" s="6"/>
    </row>
    <row r="42" spans="1:15" ht="18.75">
      <c r="A42" s="137"/>
      <c r="B42" s="93" t="s">
        <v>113</v>
      </c>
      <c r="C42" s="131"/>
      <c r="D42" s="131"/>
      <c r="E42" s="30" t="s">
        <v>114</v>
      </c>
      <c r="F42" s="37">
        <v>100</v>
      </c>
      <c r="G42" s="38">
        <v>9</v>
      </c>
      <c r="H42" s="79"/>
      <c r="I42" s="31">
        <f>+F42*G42</f>
        <v>900</v>
      </c>
      <c r="J42" s="31"/>
      <c r="K42" s="31"/>
      <c r="L42" s="31"/>
      <c r="M42" s="72">
        <f>+I42+H42</f>
        <v>900</v>
      </c>
      <c r="N42" s="6"/>
      <c r="O42" s="6"/>
    </row>
    <row r="43" spans="1:15" ht="54" customHeight="1">
      <c r="A43" s="73">
        <v>4</v>
      </c>
      <c r="B43" s="70" t="s">
        <v>115</v>
      </c>
      <c r="C43" s="131"/>
      <c r="D43" s="131"/>
      <c r="E43" s="94" t="s">
        <v>23</v>
      </c>
      <c r="F43" s="91">
        <v>1000</v>
      </c>
      <c r="G43" s="66">
        <v>5.9</v>
      </c>
      <c r="H43" s="79"/>
      <c r="I43" s="69">
        <f>+F43*G43</f>
        <v>5900</v>
      </c>
      <c r="J43" s="31"/>
      <c r="K43" s="31"/>
      <c r="L43" s="31"/>
      <c r="M43" s="69">
        <f>+H43+I43</f>
        <v>5900</v>
      </c>
      <c r="N43" s="6"/>
      <c r="O43" s="6"/>
    </row>
    <row r="44" spans="1:15" ht="31.5">
      <c r="A44" s="137">
        <v>5</v>
      </c>
      <c r="B44" s="87" t="s">
        <v>116</v>
      </c>
      <c r="C44" s="131"/>
      <c r="D44" s="131"/>
      <c r="E44" s="30"/>
      <c r="F44" s="91" t="s">
        <v>21</v>
      </c>
      <c r="G44" s="92" t="s">
        <v>21</v>
      </c>
      <c r="H44" s="79"/>
      <c r="I44" s="69">
        <f>+I45+I46</f>
        <v>29700</v>
      </c>
      <c r="J44" s="72"/>
      <c r="K44" s="72"/>
      <c r="L44" s="72"/>
      <c r="M44" s="69">
        <f>+M45+M46</f>
        <v>29700</v>
      </c>
      <c r="N44" s="6"/>
      <c r="O44" s="6"/>
    </row>
    <row r="45" spans="1:15" ht="18.75">
      <c r="A45" s="137"/>
      <c r="B45" s="93" t="s">
        <v>117</v>
      </c>
      <c r="C45" s="131"/>
      <c r="D45" s="131"/>
      <c r="E45" s="30" t="s">
        <v>50</v>
      </c>
      <c r="F45" s="37">
        <v>800</v>
      </c>
      <c r="G45" s="38">
        <v>30</v>
      </c>
      <c r="H45" s="79"/>
      <c r="I45" s="31">
        <f>+F45*G45</f>
        <v>24000</v>
      </c>
      <c r="J45" s="31"/>
      <c r="K45" s="31"/>
      <c r="L45" s="31"/>
      <c r="M45" s="72">
        <f>+I45+H45</f>
        <v>24000</v>
      </c>
      <c r="N45" s="6"/>
      <c r="O45" s="6"/>
    </row>
    <row r="46" spans="1:15" ht="27.75" customHeight="1">
      <c r="A46" s="137"/>
      <c r="B46" s="93" t="s">
        <v>49</v>
      </c>
      <c r="C46" s="131"/>
      <c r="D46" s="131"/>
      <c r="E46" s="30" t="s">
        <v>50</v>
      </c>
      <c r="F46" s="37">
        <v>200</v>
      </c>
      <c r="G46" s="38">
        <v>28.5</v>
      </c>
      <c r="H46" s="79"/>
      <c r="I46" s="31">
        <f>+F46*G46</f>
        <v>5700</v>
      </c>
      <c r="J46" s="31"/>
      <c r="K46" s="31"/>
      <c r="L46" s="31"/>
      <c r="M46" s="72">
        <f>+I46+H46</f>
        <v>5700</v>
      </c>
      <c r="N46" s="6"/>
      <c r="O46" s="6"/>
    </row>
    <row r="47" spans="1:15" ht="39" customHeight="1">
      <c r="A47" s="73">
        <v>6</v>
      </c>
      <c r="B47" s="87" t="s">
        <v>118</v>
      </c>
      <c r="C47" s="131"/>
      <c r="D47" s="126"/>
      <c r="E47" s="30"/>
      <c r="F47" s="95" t="s">
        <v>21</v>
      </c>
      <c r="G47" s="66" t="s">
        <v>21</v>
      </c>
      <c r="H47" s="79"/>
      <c r="I47" s="69">
        <v>31148</v>
      </c>
      <c r="J47" s="72"/>
      <c r="K47" s="72"/>
      <c r="L47" s="72"/>
      <c r="M47" s="69">
        <f>+I47+H47</f>
        <v>31148</v>
      </c>
      <c r="N47" s="6"/>
      <c r="O47" s="6"/>
    </row>
    <row r="48" spans="1:15" ht="121.5" customHeight="1">
      <c r="A48" s="73">
        <v>7</v>
      </c>
      <c r="B48" s="70" t="s">
        <v>119</v>
      </c>
      <c r="C48" s="131"/>
      <c r="D48" s="30" t="s">
        <v>120</v>
      </c>
      <c r="E48" s="30"/>
      <c r="F48" s="95" t="s">
        <v>21</v>
      </c>
      <c r="G48" s="66" t="s">
        <v>21</v>
      </c>
      <c r="H48" s="79"/>
      <c r="I48" s="69">
        <v>15995</v>
      </c>
      <c r="J48" s="72"/>
      <c r="K48" s="72"/>
      <c r="L48" s="72"/>
      <c r="M48" s="69">
        <f>+I48</f>
        <v>15995</v>
      </c>
      <c r="N48" s="6"/>
      <c r="O48" s="6"/>
    </row>
    <row r="49" spans="1:15" ht="80.25" customHeight="1">
      <c r="A49" s="73">
        <v>8</v>
      </c>
      <c r="B49" s="78" t="s">
        <v>121</v>
      </c>
      <c r="C49" s="131"/>
      <c r="D49" s="30" t="s">
        <v>20</v>
      </c>
      <c r="E49" s="30"/>
      <c r="F49" s="95" t="s">
        <v>21</v>
      </c>
      <c r="G49" s="66" t="s">
        <v>21</v>
      </c>
      <c r="H49" s="79"/>
      <c r="I49" s="69">
        <v>11436</v>
      </c>
      <c r="J49" s="72"/>
      <c r="K49" s="72"/>
      <c r="L49" s="72"/>
      <c r="M49" s="69">
        <f>+I49</f>
        <v>11436</v>
      </c>
      <c r="N49" s="6"/>
      <c r="O49" s="6"/>
    </row>
    <row r="50" spans="1:15" ht="49.5" customHeight="1">
      <c r="A50" s="96"/>
      <c r="B50" s="19" t="s">
        <v>122</v>
      </c>
      <c r="C50" s="42"/>
      <c r="D50" s="97"/>
      <c r="E50" s="88"/>
      <c r="F50" s="89" t="s">
        <v>21</v>
      </c>
      <c r="G50" s="90" t="s">
        <v>21</v>
      </c>
      <c r="H50" s="45"/>
      <c r="I50" s="46">
        <f>+I47+I44+I39+I31+I28+I43+I48+I49</f>
        <v>334906</v>
      </c>
      <c r="J50" s="46"/>
      <c r="K50" s="46"/>
      <c r="L50" s="46"/>
      <c r="M50" s="46">
        <f>+I50+H50</f>
        <v>334906</v>
      </c>
      <c r="N50" s="6"/>
      <c r="O50" s="6"/>
    </row>
    <row r="51" spans="1:15" ht="18.75" customHeight="1">
      <c r="A51" s="134" t="s">
        <v>123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6"/>
      <c r="O51" s="6"/>
    </row>
    <row r="52" spans="1:15" ht="114.75" customHeight="1">
      <c r="A52" s="62">
        <v>1</v>
      </c>
      <c r="B52" s="87" t="s">
        <v>124</v>
      </c>
      <c r="C52" s="3" t="s">
        <v>125</v>
      </c>
      <c r="D52" s="3" t="s">
        <v>20</v>
      </c>
      <c r="E52" s="57"/>
      <c r="F52" s="37" t="s">
        <v>21</v>
      </c>
      <c r="G52" s="38" t="s">
        <v>21</v>
      </c>
      <c r="H52" s="79"/>
      <c r="I52" s="72"/>
      <c r="J52" s="69">
        <v>27038</v>
      </c>
      <c r="K52" s="72"/>
      <c r="L52" s="72"/>
      <c r="M52" s="69">
        <f>+J52</f>
        <v>27038</v>
      </c>
      <c r="N52" s="6"/>
      <c r="O52" s="6"/>
    </row>
    <row r="53" spans="1:15" ht="25.5" customHeight="1">
      <c r="A53" s="135" t="s">
        <v>5</v>
      </c>
      <c r="B53" s="136" t="s">
        <v>6</v>
      </c>
      <c r="C53" s="136" t="s">
        <v>7</v>
      </c>
      <c r="D53" s="135" t="s">
        <v>8</v>
      </c>
      <c r="E53" s="135" t="s">
        <v>9</v>
      </c>
      <c r="F53" s="135" t="s">
        <v>81</v>
      </c>
      <c r="G53" s="135" t="s">
        <v>11</v>
      </c>
      <c r="H53" s="135" t="s">
        <v>12</v>
      </c>
      <c r="I53" s="135"/>
      <c r="J53" s="135"/>
      <c r="K53" s="135"/>
      <c r="L53" s="135"/>
      <c r="M53" s="135"/>
      <c r="N53" s="6"/>
      <c r="O53" s="6"/>
    </row>
    <row r="54" spans="1:15" ht="22.5" customHeight="1">
      <c r="A54" s="135"/>
      <c r="B54" s="136"/>
      <c r="C54" s="136"/>
      <c r="D54" s="135"/>
      <c r="E54" s="135"/>
      <c r="F54" s="135"/>
      <c r="G54" s="135"/>
      <c r="H54" s="60" t="s">
        <v>13</v>
      </c>
      <c r="I54" s="60" t="s">
        <v>14</v>
      </c>
      <c r="J54" s="60" t="s">
        <v>82</v>
      </c>
      <c r="K54" s="60" t="s">
        <v>83</v>
      </c>
      <c r="L54" s="60" t="s">
        <v>84</v>
      </c>
      <c r="M54" s="60" t="s">
        <v>15</v>
      </c>
      <c r="N54" s="6"/>
      <c r="O54" s="6"/>
    </row>
    <row r="55" spans="1:15" ht="31.5" customHeight="1">
      <c r="A55" s="62">
        <v>2</v>
      </c>
      <c r="B55" s="87" t="s">
        <v>126</v>
      </c>
      <c r="C55" s="122" t="s">
        <v>127</v>
      </c>
      <c r="D55" s="122" t="s">
        <v>20</v>
      </c>
      <c r="E55" s="57"/>
      <c r="F55" s="95" t="s">
        <v>21</v>
      </c>
      <c r="G55" s="66" t="s">
        <v>21</v>
      </c>
      <c r="H55" s="80"/>
      <c r="I55" s="72"/>
      <c r="J55" s="69">
        <f>+J56+J57+J58</f>
        <v>266855</v>
      </c>
      <c r="K55" s="72"/>
      <c r="L55" s="72"/>
      <c r="M55" s="69">
        <f>+J55</f>
        <v>266855</v>
      </c>
      <c r="N55" s="6"/>
      <c r="O55" s="6"/>
    </row>
    <row r="56" spans="1:15" ht="31.5" customHeight="1">
      <c r="A56" s="34"/>
      <c r="B56" s="93" t="s">
        <v>128</v>
      </c>
      <c r="C56" s="122"/>
      <c r="D56" s="122"/>
      <c r="E56" s="30"/>
      <c r="F56" s="37" t="s">
        <v>21</v>
      </c>
      <c r="G56" s="38" t="s">
        <v>21</v>
      </c>
      <c r="H56" s="79"/>
      <c r="I56" s="31"/>
      <c r="J56" s="31">
        <v>77807</v>
      </c>
      <c r="K56" s="31"/>
      <c r="L56" s="31"/>
      <c r="M56" s="72">
        <f>+L56+K56+J56+I56+H56</f>
        <v>77807</v>
      </c>
      <c r="N56" s="6"/>
      <c r="O56" s="6"/>
    </row>
    <row r="57" spans="1:15" ht="62.25" customHeight="1">
      <c r="A57" s="34"/>
      <c r="B57" s="14" t="s">
        <v>129</v>
      </c>
      <c r="C57" s="122"/>
      <c r="D57" s="122"/>
      <c r="E57" s="30"/>
      <c r="F57" s="37" t="s">
        <v>21</v>
      </c>
      <c r="G57" s="38" t="s">
        <v>21</v>
      </c>
      <c r="H57" s="79"/>
      <c r="I57" s="31"/>
      <c r="J57" s="31">
        <v>183048</v>
      </c>
      <c r="K57" s="31"/>
      <c r="L57" s="31"/>
      <c r="M57" s="72">
        <f>+L57+K57+J57+I57+H57</f>
        <v>183048</v>
      </c>
      <c r="N57" s="6"/>
      <c r="O57" s="6"/>
    </row>
    <row r="58" spans="1:15" ht="16.5" customHeight="1">
      <c r="A58" s="34"/>
      <c r="B58" s="93" t="s">
        <v>130</v>
      </c>
      <c r="C58" s="122"/>
      <c r="D58" s="122"/>
      <c r="E58" s="30"/>
      <c r="F58" s="37" t="s">
        <v>21</v>
      </c>
      <c r="G58" s="38" t="s">
        <v>21</v>
      </c>
      <c r="H58" s="79"/>
      <c r="I58" s="31"/>
      <c r="J58" s="31">
        <v>6000</v>
      </c>
      <c r="K58" s="31"/>
      <c r="L58" s="31"/>
      <c r="M58" s="72">
        <f>+L58+K58+J58+I58+H58</f>
        <v>6000</v>
      </c>
      <c r="N58" s="6"/>
      <c r="O58" s="6"/>
    </row>
    <row r="59" spans="1:15" ht="17.25" customHeight="1">
      <c r="A59" s="62">
        <v>3</v>
      </c>
      <c r="B59" s="78" t="s">
        <v>131</v>
      </c>
      <c r="C59" s="122"/>
      <c r="D59" s="122"/>
      <c r="E59" s="57"/>
      <c r="F59" s="98" t="s">
        <v>21</v>
      </c>
      <c r="G59" s="99" t="s">
        <v>21</v>
      </c>
      <c r="H59" s="80"/>
      <c r="I59" s="72"/>
      <c r="J59" s="69">
        <v>6107</v>
      </c>
      <c r="K59" s="72"/>
      <c r="L59" s="72"/>
      <c r="M59" s="69">
        <f>+J59</f>
        <v>6107</v>
      </c>
      <c r="N59" s="6"/>
      <c r="O59" s="6"/>
    </row>
    <row r="60" spans="1:15" ht="17.25" customHeight="1">
      <c r="A60" s="24"/>
      <c r="B60" s="19" t="s">
        <v>132</v>
      </c>
      <c r="C60" s="100"/>
      <c r="D60" s="100"/>
      <c r="E60" s="30"/>
      <c r="F60" s="37" t="s">
        <v>21</v>
      </c>
      <c r="G60" s="38" t="s">
        <v>21</v>
      </c>
      <c r="H60" s="79"/>
      <c r="I60" s="46"/>
      <c r="J60" s="46">
        <f>J52+J55+J59</f>
        <v>300000</v>
      </c>
      <c r="K60" s="46"/>
      <c r="L60" s="46"/>
      <c r="M60" s="46">
        <f>+H60+I60+J60</f>
        <v>300000</v>
      </c>
      <c r="N60" s="6"/>
      <c r="O60" s="6"/>
    </row>
    <row r="61" spans="1:15" ht="16.5" customHeight="1">
      <c r="A61" s="133" t="s">
        <v>133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6"/>
      <c r="O61" s="6"/>
    </row>
    <row r="62" spans="1:15" ht="63.75" customHeight="1">
      <c r="A62" s="73">
        <v>1</v>
      </c>
      <c r="B62" s="78" t="s">
        <v>134</v>
      </c>
      <c r="C62" s="122" t="s">
        <v>135</v>
      </c>
      <c r="D62" s="122" t="s">
        <v>20</v>
      </c>
      <c r="E62" s="30"/>
      <c r="F62" s="95">
        <v>1</v>
      </c>
      <c r="G62" s="66">
        <v>136000</v>
      </c>
      <c r="H62" s="80"/>
      <c r="I62" s="72"/>
      <c r="J62" s="69">
        <v>136000</v>
      </c>
      <c r="K62" s="72"/>
      <c r="L62" s="72"/>
      <c r="M62" s="69">
        <f>+L62+K62+J62+I62+H62</f>
        <v>136000</v>
      </c>
      <c r="N62" s="6"/>
      <c r="O62" s="6"/>
    </row>
    <row r="63" spans="1:15" ht="49.5" customHeight="1">
      <c r="A63" s="73">
        <v>2</v>
      </c>
      <c r="B63" s="78" t="s">
        <v>136</v>
      </c>
      <c r="C63" s="122"/>
      <c r="D63" s="122"/>
      <c r="E63" s="30"/>
      <c r="F63" s="95">
        <v>12</v>
      </c>
      <c r="G63" s="66">
        <v>7000</v>
      </c>
      <c r="H63" s="80"/>
      <c r="I63" s="72"/>
      <c r="J63" s="69">
        <f>+G63*F63</f>
        <v>84000</v>
      </c>
      <c r="K63" s="72"/>
      <c r="L63" s="72"/>
      <c r="M63" s="69">
        <f>+L63+K63+J63+I63+H63</f>
        <v>84000</v>
      </c>
      <c r="N63" s="13"/>
      <c r="O63" s="6"/>
    </row>
    <row r="64" spans="1:15" ht="19.5" customHeight="1">
      <c r="A64" s="96"/>
      <c r="B64" s="19" t="s">
        <v>137</v>
      </c>
      <c r="C64" s="122"/>
      <c r="D64" s="122"/>
      <c r="E64" s="88"/>
      <c r="F64" s="89" t="s">
        <v>21</v>
      </c>
      <c r="G64" s="90" t="s">
        <v>21</v>
      </c>
      <c r="H64" s="45"/>
      <c r="I64" s="46"/>
      <c r="J64" s="46">
        <f>+J63+J62</f>
        <v>220000</v>
      </c>
      <c r="K64" s="46"/>
      <c r="L64" s="46"/>
      <c r="M64" s="46">
        <f>+L64+K64+J64+I64+H64</f>
        <v>220000</v>
      </c>
      <c r="N64" s="6"/>
      <c r="O64" s="6"/>
    </row>
    <row r="65" spans="1:15" ht="19.5" customHeight="1">
      <c r="A65" s="133" t="s">
        <v>138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6"/>
      <c r="O65" s="6"/>
    </row>
    <row r="66" spans="1:15" ht="17.25" customHeight="1">
      <c r="A66" s="101">
        <v>1</v>
      </c>
      <c r="B66" s="108" t="s">
        <v>143</v>
      </c>
      <c r="C66" s="125" t="s">
        <v>110</v>
      </c>
      <c r="D66" s="125" t="s">
        <v>20</v>
      </c>
      <c r="E66" s="102"/>
      <c r="F66" s="103"/>
      <c r="G66" s="104"/>
      <c r="H66" s="105"/>
      <c r="I66" s="105"/>
      <c r="J66" s="106">
        <v>217404</v>
      </c>
      <c r="K66" s="105"/>
      <c r="L66" s="105"/>
      <c r="M66" s="105">
        <f aca="true" t="shared" si="1" ref="M66:M72">+I66+J66+K66+L66</f>
        <v>217404</v>
      </c>
      <c r="N66" s="6"/>
      <c r="O66" s="6"/>
    </row>
    <row r="67" spans="1:15" ht="32.25" customHeight="1">
      <c r="A67" s="101">
        <v>2</v>
      </c>
      <c r="B67" s="108" t="s">
        <v>144</v>
      </c>
      <c r="C67" s="131"/>
      <c r="D67" s="131"/>
      <c r="E67" s="76"/>
      <c r="F67" s="107" t="s">
        <v>21</v>
      </c>
      <c r="G67" s="64" t="s">
        <v>21</v>
      </c>
      <c r="H67" s="106"/>
      <c r="I67" s="106"/>
      <c r="J67" s="106">
        <v>47830</v>
      </c>
      <c r="K67" s="106"/>
      <c r="L67" s="106"/>
      <c r="M67" s="105">
        <f t="shared" si="1"/>
        <v>47830</v>
      </c>
      <c r="N67" s="6"/>
      <c r="O67" s="6"/>
    </row>
    <row r="68" spans="1:15" ht="46.5" customHeight="1">
      <c r="A68" s="101">
        <v>3</v>
      </c>
      <c r="B68" s="108" t="s">
        <v>139</v>
      </c>
      <c r="C68" s="131"/>
      <c r="D68" s="131"/>
      <c r="E68" s="76"/>
      <c r="F68" s="107" t="s">
        <v>21</v>
      </c>
      <c r="G68" s="64" t="s">
        <v>21</v>
      </c>
      <c r="H68" s="106"/>
      <c r="I68" s="106"/>
      <c r="J68" s="106">
        <v>31373</v>
      </c>
      <c r="K68" s="106"/>
      <c r="L68" s="106"/>
      <c r="M68" s="105">
        <f t="shared" si="1"/>
        <v>31373</v>
      </c>
      <c r="N68" s="6"/>
      <c r="O68" s="6"/>
    </row>
    <row r="69" spans="1:15" ht="15.75" customHeight="1">
      <c r="A69" s="101">
        <v>4</v>
      </c>
      <c r="B69" s="108" t="s">
        <v>145</v>
      </c>
      <c r="C69" s="131"/>
      <c r="D69" s="131"/>
      <c r="E69" s="76"/>
      <c r="F69" s="107" t="s">
        <v>21</v>
      </c>
      <c r="G69" s="64" t="s">
        <v>21</v>
      </c>
      <c r="H69" s="106"/>
      <c r="I69" s="106"/>
      <c r="J69" s="106">
        <v>16950</v>
      </c>
      <c r="K69" s="106"/>
      <c r="L69" s="106"/>
      <c r="M69" s="105">
        <f t="shared" si="1"/>
        <v>16950</v>
      </c>
      <c r="N69" s="6"/>
      <c r="O69" s="6"/>
    </row>
    <row r="70" spans="1:15" ht="48.75" customHeight="1">
      <c r="A70" s="101">
        <v>5</v>
      </c>
      <c r="B70" s="118" t="s">
        <v>146</v>
      </c>
      <c r="C70" s="131"/>
      <c r="D70" s="131"/>
      <c r="E70" s="64"/>
      <c r="F70" s="107" t="s">
        <v>21</v>
      </c>
      <c r="G70" s="64" t="s">
        <v>21</v>
      </c>
      <c r="H70" s="106"/>
      <c r="I70" s="106"/>
      <c r="J70" s="79">
        <v>102838</v>
      </c>
      <c r="K70" s="106"/>
      <c r="L70" s="106"/>
      <c r="M70" s="105">
        <f t="shared" si="1"/>
        <v>102838</v>
      </c>
      <c r="N70" s="6"/>
      <c r="O70" s="6"/>
    </row>
    <row r="71" spans="1:15" ht="33" customHeight="1">
      <c r="A71" s="101">
        <v>6</v>
      </c>
      <c r="B71" s="118" t="s">
        <v>148</v>
      </c>
      <c r="C71" s="132"/>
      <c r="D71" s="132"/>
      <c r="E71" s="120"/>
      <c r="F71" s="121" t="s">
        <v>21</v>
      </c>
      <c r="G71" s="120" t="s">
        <v>21</v>
      </c>
      <c r="H71" s="106"/>
      <c r="I71" s="106"/>
      <c r="J71" s="79">
        <v>35769</v>
      </c>
      <c r="K71" s="106"/>
      <c r="L71" s="106"/>
      <c r="M71" s="105">
        <f t="shared" si="1"/>
        <v>35769</v>
      </c>
      <c r="N71" s="6"/>
      <c r="O71" s="6"/>
    </row>
    <row r="72" spans="1:15" ht="19.5" customHeight="1">
      <c r="A72" s="96"/>
      <c r="B72" s="19" t="s">
        <v>140</v>
      </c>
      <c r="C72" s="109"/>
      <c r="D72" s="109"/>
      <c r="E72" s="88"/>
      <c r="F72" s="89"/>
      <c r="G72" s="90"/>
      <c r="H72" s="45"/>
      <c r="I72" s="46"/>
      <c r="J72" s="46">
        <f>+J66+J67+J68+J69+J70+J71</f>
        <v>452164</v>
      </c>
      <c r="K72" s="46"/>
      <c r="L72" s="46"/>
      <c r="M72" s="105">
        <f t="shared" si="1"/>
        <v>452164</v>
      </c>
      <c r="N72" s="6"/>
      <c r="O72" s="6"/>
    </row>
    <row r="73" spans="1:14" ht="18.75">
      <c r="A73" s="110"/>
      <c r="B73" s="111" t="s">
        <v>66</v>
      </c>
      <c r="C73" s="112"/>
      <c r="D73" s="113"/>
      <c r="E73" s="113"/>
      <c r="F73" s="114" t="s">
        <v>21</v>
      </c>
      <c r="G73" s="114" t="s">
        <v>21</v>
      </c>
      <c r="H73" s="115">
        <f>+H21+H26+H50+H60+H64</f>
        <v>0</v>
      </c>
      <c r="I73" s="115">
        <f>+I21+I26+I50+I60+I64+I72</f>
        <v>448765</v>
      </c>
      <c r="J73" s="115">
        <f>+J21+J26+J50+J60+J64+J72</f>
        <v>2059603</v>
      </c>
      <c r="K73" s="115">
        <f>+K21+K26+K50+K60+K64+K72</f>
        <v>1120984</v>
      </c>
      <c r="L73" s="115">
        <f>+L21+L26+L50+L60+L64+L72</f>
        <v>1631888</v>
      </c>
      <c r="M73" s="115">
        <f>+M21+M26+M50+M60+M64+M72</f>
        <v>5261240</v>
      </c>
      <c r="N73" s="116"/>
    </row>
    <row r="74" spans="1:13" ht="24.75" customHeight="1">
      <c r="A74" s="52"/>
      <c r="B74" s="1" t="s">
        <v>67</v>
      </c>
      <c r="C74" s="117"/>
      <c r="D74" s="1"/>
      <c r="E74" s="1"/>
      <c r="F74" s="54"/>
      <c r="G74" s="54"/>
      <c r="H74" s="1"/>
      <c r="I74" s="1" t="s">
        <v>141</v>
      </c>
      <c r="J74" s="1"/>
      <c r="K74" s="1"/>
      <c r="L74" s="1"/>
      <c r="M74" s="52"/>
    </row>
    <row r="75" spans="1:13" ht="15">
      <c r="A75" s="52"/>
      <c r="B75" s="52"/>
      <c r="C75" s="117"/>
      <c r="D75" s="52"/>
      <c r="E75" s="52"/>
      <c r="F75" s="53"/>
      <c r="G75" s="53"/>
      <c r="H75" s="52"/>
      <c r="I75" s="52"/>
      <c r="J75" s="52"/>
      <c r="K75" s="52"/>
      <c r="L75" s="52"/>
      <c r="M75" s="52"/>
    </row>
    <row r="76" spans="1:13" ht="15">
      <c r="A76" s="52"/>
      <c r="B76" s="52"/>
      <c r="C76" s="117"/>
      <c r="D76" s="52"/>
      <c r="E76" s="52"/>
      <c r="F76" s="53"/>
      <c r="G76" s="53"/>
      <c r="H76" s="52"/>
      <c r="I76" s="52"/>
      <c r="J76" s="119"/>
      <c r="K76" s="52"/>
      <c r="L76" s="52"/>
      <c r="M76" s="52"/>
    </row>
    <row r="77" spans="1:14" ht="15">
      <c r="A77" s="52"/>
      <c r="B77" s="52"/>
      <c r="C77" s="117"/>
      <c r="D77" s="52"/>
      <c r="E77" s="52"/>
      <c r="F77" s="53"/>
      <c r="G77" s="53"/>
      <c r="H77" s="52"/>
      <c r="I77" s="52"/>
      <c r="J77" s="52"/>
      <c r="K77" s="52"/>
      <c r="L77" s="52"/>
      <c r="M77" s="52"/>
      <c r="N77" s="116"/>
    </row>
    <row r="78" spans="1:13" ht="15">
      <c r="A78" s="52"/>
      <c r="B78" s="52"/>
      <c r="C78" s="52"/>
      <c r="D78" s="52"/>
      <c r="E78" s="52"/>
      <c r="F78" s="53"/>
      <c r="G78" s="53"/>
      <c r="H78" s="52"/>
      <c r="I78" s="52"/>
      <c r="J78" s="52" t="s">
        <v>142</v>
      </c>
      <c r="K78" s="52"/>
      <c r="L78" s="52"/>
      <c r="M78" s="52"/>
    </row>
  </sheetData>
  <sheetProtection selectLockedCells="1" selectUnlockedCells="1"/>
  <mergeCells count="55">
    <mergeCell ref="C22:C23"/>
    <mergeCell ref="D22:D23"/>
    <mergeCell ref="E22:E23"/>
    <mergeCell ref="A6:A7"/>
    <mergeCell ref="B6:B7"/>
    <mergeCell ref="C6:C7"/>
    <mergeCell ref="D6:D7"/>
    <mergeCell ref="E6:E7"/>
    <mergeCell ref="G6:G7"/>
    <mergeCell ref="H6:M6"/>
    <mergeCell ref="B8:M8"/>
    <mergeCell ref="C9:C20"/>
    <mergeCell ref="D9:D20"/>
    <mergeCell ref="F6:F7"/>
    <mergeCell ref="F37:F38"/>
    <mergeCell ref="F22:F23"/>
    <mergeCell ref="G22:G23"/>
    <mergeCell ref="G37:G38"/>
    <mergeCell ref="H22:M22"/>
    <mergeCell ref="A24:M24"/>
    <mergeCell ref="A27:M27"/>
    <mergeCell ref="A28:A30"/>
    <mergeCell ref="C28:C36"/>
    <mergeCell ref="D28:D30"/>
    <mergeCell ref="A31:A36"/>
    <mergeCell ref="D31:D36"/>
    <mergeCell ref="A22:A23"/>
    <mergeCell ref="B22:B23"/>
    <mergeCell ref="H37:M37"/>
    <mergeCell ref="A39:A42"/>
    <mergeCell ref="C39:C49"/>
    <mergeCell ref="D39:D47"/>
    <mergeCell ref="A44:A46"/>
    <mergeCell ref="A37:A38"/>
    <mergeCell ref="B37:B38"/>
    <mergeCell ref="C37:C38"/>
    <mergeCell ref="D37:D38"/>
    <mergeCell ref="E37:E38"/>
    <mergeCell ref="A51:M51"/>
    <mergeCell ref="A53:A54"/>
    <mergeCell ref="B53:B54"/>
    <mergeCell ref="C53:C54"/>
    <mergeCell ref="D53:D54"/>
    <mergeCell ref="E53:E54"/>
    <mergeCell ref="F53:F54"/>
    <mergeCell ref="G53:G54"/>
    <mergeCell ref="H53:M53"/>
    <mergeCell ref="C66:C71"/>
    <mergeCell ref="D66:D71"/>
    <mergeCell ref="A65:M65"/>
    <mergeCell ref="C55:C59"/>
    <mergeCell ref="D55:D59"/>
    <mergeCell ref="A61:M61"/>
    <mergeCell ref="C62:C64"/>
    <mergeCell ref="D62:D64"/>
  </mergeCells>
  <printOptions/>
  <pageMargins left="0.35" right="0.22013888888888888" top="0.2298611111111111" bottom="0.42986111111111114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2019-10-10T12:19:50Z</cp:lastPrinted>
  <dcterms:modified xsi:type="dcterms:W3CDTF">2019-10-10T12:20:06Z</dcterms:modified>
  <cp:category/>
  <cp:version/>
  <cp:contentType/>
  <cp:contentStatus/>
</cp:coreProperties>
</file>