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8100" activeTab="0"/>
  </bookViews>
  <sheets>
    <sheet name="Лист2" sheetId="1" r:id="rId1"/>
  </sheets>
  <definedNames>
    <definedName name="_xlnm.Print_Titles" localSheetId="0">'Лист2'!$12:$12</definedName>
  </definedNames>
  <calcPr fullCalcOnLoad="1" refMode="R1C1"/>
</workbook>
</file>

<file path=xl/comments1.xml><?xml version="1.0" encoding="utf-8"?>
<comments xmlns="http://schemas.openxmlformats.org/spreadsheetml/2006/main">
  <authors>
    <author>LP-500</author>
  </authors>
  <commentList>
    <comment ref="G17" authorId="0">
      <text>
        <r>
          <rPr>
            <b/>
            <sz val="9"/>
            <rFont val="Tahoma"/>
            <family val="2"/>
          </rPr>
          <t>LP-500:</t>
        </r>
        <r>
          <rPr>
            <sz val="9"/>
            <rFont val="Tahoma"/>
            <family val="2"/>
          </rPr>
          <t xml:space="preserve">
39936 грн. зняли з озелення Райського а на кладовища Райського добавили</t>
        </r>
      </text>
    </comment>
  </commentList>
</comments>
</file>

<file path=xl/sharedStrings.xml><?xml version="1.0" encoding="utf-8"?>
<sst xmlns="http://schemas.openxmlformats.org/spreadsheetml/2006/main" count="314" uniqueCount="100">
  <si>
    <t>Всього:</t>
  </si>
  <si>
    <t xml:space="preserve">Найменування об’єкта </t>
  </si>
  <si>
    <t>Термін виконання</t>
  </si>
  <si>
    <t>Очікуваний результат</t>
  </si>
  <si>
    <t>Загальний обсяг</t>
  </si>
  <si>
    <t>У тому числі:</t>
  </si>
  <si>
    <t>Благоустрій території</t>
  </si>
  <si>
    <t xml:space="preserve">1. </t>
  </si>
  <si>
    <t xml:space="preserve"> </t>
  </si>
  <si>
    <t xml:space="preserve"> РАЗОМ:</t>
  </si>
  <si>
    <t>ЗАХОДИ</t>
  </si>
  <si>
    <t>Місце впровадження</t>
  </si>
  <si>
    <t>№ з/п</t>
  </si>
  <si>
    <t>2020 рік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</si>
  <si>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</si>
  <si>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</si>
  <si>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</si>
  <si>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>Реалізація плану соціально-економічного розвитку населених пунктів</t>
  </si>
  <si>
    <t xml:space="preserve">Обслуговування доріг в зимовий період </t>
  </si>
  <si>
    <t>Забезпечення безпеки руху</t>
  </si>
  <si>
    <t>Забезпечення відновлення об'єктів благоустрою, безпеки руху, санітарного стану</t>
  </si>
  <si>
    <t>Покращення безпеки руху для мешканців багатоповерхівок та покращення блаугоустрою</t>
  </si>
  <si>
    <t xml:space="preserve">Реконструкція мереж зовнішнього освітлення </t>
  </si>
  <si>
    <t>Розвиток інфраструктури насених пунктів, покращення стану місць загального користування</t>
  </si>
  <si>
    <t>Будівництво, реконструкція та капітальний ремонт об’єктів соціальної та виробничої інфраструктури комунальної власності</t>
  </si>
  <si>
    <t>Забезпечення відновлення об'єктів благоустрою,  санітарного стану</t>
  </si>
  <si>
    <t>Секретар міської ради                                                                                                                                                                                О.В.Лук’яненко</t>
  </si>
  <si>
    <t>Утримання та поточний ремонт мереж зовнішнього освітлення</t>
  </si>
  <si>
    <t>Утримання та розвиток автомобільних доріг та дорожньої інфраструктури</t>
  </si>
  <si>
    <t>Розробка містобудівної документації</t>
  </si>
  <si>
    <t>Проекти землеустрою</t>
  </si>
  <si>
    <t>Придбання спортивно-ігрового майданчика</t>
  </si>
  <si>
    <t>Всього заплановано по програмі:</t>
  </si>
  <si>
    <t>Озеленення територій  та утримання зелених насаджень</t>
  </si>
  <si>
    <t>Послуги з прибирання та підмітання вулиць</t>
  </si>
  <si>
    <t>Додаток  2</t>
  </si>
  <si>
    <t>Забезпечення технічної перевірки лічильників вуличного освітлення</t>
  </si>
  <si>
    <t>Поточний ремонт пішохідної доріжки по вул. Наддніпрянська в смт. Дніпряни</t>
  </si>
  <si>
    <t>Грейдування доріг</t>
  </si>
  <si>
    <t>Загальний фонд</t>
  </si>
  <si>
    <t>Спеціальний фонд</t>
  </si>
  <si>
    <t>з них: 2020 рік</t>
  </si>
  <si>
    <t>2022 рік</t>
  </si>
  <si>
    <t>Дніпрянський старостинський округ, Райський старостинський округ, Веселівський старостинський округ</t>
  </si>
  <si>
    <t>Дніпрянський старостинський округ</t>
  </si>
  <si>
    <t xml:space="preserve">Ліквідація несанкціонованих сміттєзвалищ </t>
  </si>
  <si>
    <t>Поточний ремонт асфальтного покриття в  прибудинковій території в смт Дніпряни</t>
  </si>
  <si>
    <t xml:space="preserve">Державна експертиза проектів землеустрою щодо встановлення меж населених пунктів Новокаховської міської ради  та розробка технічної документації з нормативної грошової оцінки земель </t>
  </si>
  <si>
    <t>Поточний ремонт доріг смт Дніпряни, Корсунка, Дніпряни- Корсунка, Корсунка-Обривки</t>
  </si>
  <si>
    <t>Забезпечення збору та вивезення сміття і відходів</t>
  </si>
  <si>
    <t>Придбання контейнерів для збору сміття під пластикові відходи</t>
  </si>
  <si>
    <t>Придбання секцій огорожі</t>
  </si>
  <si>
    <t>Забезпечення безпеки пересування</t>
  </si>
  <si>
    <t>Придбання штучної перешкоди та дорожніх знаків</t>
  </si>
  <si>
    <t>Технічна перевірка лічильників вуличного освітлення</t>
  </si>
  <si>
    <t>Райський старостинський округ</t>
  </si>
  <si>
    <t xml:space="preserve">Розробка містобудівної документації - Проект "Зміни до Генерального плану поєднаного з детальними планами окремих територій та зонування села Піщане" </t>
  </si>
  <si>
    <t>Поточний ремонт грунтової дороги  з профілюванням  та підсипкою гравійно-піщаною суміщю по пров. Хитрий смт. Дніпряни  м.Нова Каховка Херсонської обл.</t>
  </si>
  <si>
    <t>Ремонт асфальтного покриття по вул. Корсунській в смт.Дніпряни м.Нова Каховка Херсонської області</t>
  </si>
  <si>
    <t xml:space="preserve">Поточний ремонт дороги по вул.Дорожня в с.Веселе, Бериславського району, Херсонської області </t>
  </si>
  <si>
    <t>Веселівський старостинський округ</t>
  </si>
  <si>
    <t>Поточний ремонт асфальтобетонного покриття доріг в с. Обривка</t>
  </si>
  <si>
    <t>Поточний ремонт покриття дороги по вул.Пушкіна в с.Обривка</t>
  </si>
  <si>
    <t>Поточний ремонт покриття доріг в с.Райське, с.Тополівка, с.Маслівка  та дороги с.Райське - с.Тополівка, с.Маслівка - с.Обривка.</t>
  </si>
  <si>
    <t>Дніпрянський старостинський округ, Веселівський старостинський округ</t>
  </si>
  <si>
    <t xml:space="preserve">Розробка технічної документації з нормативно грошової оцінки </t>
  </si>
  <si>
    <t>Будівництво майданчика для роздільного сбору ТПВ</t>
  </si>
  <si>
    <t>Заходи, пов'язані з поліпшення питної води</t>
  </si>
  <si>
    <t>Поточний ремонт системи водопостачання с.Тополівка</t>
  </si>
  <si>
    <t>Будівництво водонапірної башти с.Райське по вул. Основська,18</t>
  </si>
  <si>
    <t>Придбання лічильника та забезпечення електричною енергією  нежитлові будівлі та споруди контори, розташовані за адресою: м.Нова Каховка, смт.Дніпряни, вул. 1 Травня,8</t>
  </si>
  <si>
    <t xml:space="preserve">Джерела фінансування, тис. грн. </t>
  </si>
  <si>
    <t>Капітальний ремонт нежитлової будівлі розташованої с.Обривки по вул. Ювілейна, 27</t>
  </si>
  <si>
    <t>Бюджет Новокаховської міської  ОТГ</t>
  </si>
  <si>
    <t xml:space="preserve"> Програми розвитку інфраструктури  старостинських округів Новокаховської міської  об’єднаної територіальної громади  на 2020 -2022 роки</t>
  </si>
  <si>
    <t>Утримання кладовища (вивіз сміття, забезпечення водою в поминальні дні)</t>
  </si>
  <si>
    <t>Козацький старостинський округ</t>
  </si>
  <si>
    <t>Розвиток інфраструктури населених пунктів, покращення стану місць загального користування</t>
  </si>
  <si>
    <t>Дніпрянський старостинський округ, Райський старостинський округ, Веселівський старостинський округ, Козацький старостинський округ</t>
  </si>
  <si>
    <t xml:space="preserve">Поточний ремонт дороги по вул.Шевченка в смт. Козацьке, Бериславського району, Херсонської області </t>
  </si>
  <si>
    <t>Капітальний ремонт покриття проїзної частини по вул.Шевченка в смт. Козацьке Бериславського району, Херсонської області</t>
  </si>
  <si>
    <t>Капітальний ремонт покриття проїзної частини по вул. Нова в смт. Козацьке Бериславського району, Херсонської області</t>
  </si>
  <si>
    <t>Будівництво споруд з протиерозійного захисту по балці р.Дніпро в межах в смт. Козацьке в районі перетину провулку Дніпровського та вул. Шевченка та облаштування джерела по пров. Дніпровському</t>
  </si>
  <si>
    <t>Відповідальні виконавці</t>
  </si>
  <si>
    <t>Управління комунального майна, інфраструктури старостинських округів Новокаховської міської ради</t>
  </si>
  <si>
    <t>Придбаня перфоратора,  мотокіс, бензопили та висоторізу</t>
  </si>
  <si>
    <t xml:space="preserve"> Веселівський старостинський округ, Козацький старостинський округ</t>
  </si>
  <si>
    <t>Послуги з благоустрою по вулиці Степова в смт.Козацьке Бериславського району, Херсонська область</t>
  </si>
  <si>
    <t xml:space="preserve">Дніпрянський старостинський округ, Райський старостинський округ, </t>
  </si>
  <si>
    <t>КП Сількомунгосп «Веселе» Новокаховської міської ради</t>
  </si>
  <si>
    <t>КП «Козацький багатогалузевий комбінат комунальних підприємств» Новокаховської міської ради</t>
  </si>
  <si>
    <t>Козацький старостинський округ, Веселівський старостинський округ</t>
  </si>
  <si>
    <t>КП «Козацький багатогалузевий комбінат комунальних підприємств» Новокаховської міської ради, КП Сількомунгосп «Веселе» Новокаховської міської ради</t>
  </si>
  <si>
    <t>Дніпрянський старостинський округ, Райський старостинський округ</t>
  </si>
  <si>
    <t xml:space="preserve">Розробка технічної документації з нормативної грошової оцінки </t>
  </si>
  <si>
    <t>Розробка проекту землеустрою щодо встановлення меж населеного пункту с. Нові Лагері</t>
  </si>
  <si>
    <t>Будівництво водонапірної башти с.Райське по вул. Райська,17</t>
  </si>
  <si>
    <t>Поточний ремонт мереж водопостачання с.Райське в межах вулиць Весела, Райська, частина Молодіжна</t>
  </si>
  <si>
    <t>Поточний ремонт мереж водопостачання с.Райське в межах вулиць Піщана, частини Молодіжна, частини Основської</t>
  </si>
  <si>
    <t>до рішення сесії міської ради від 26.03..2020 року №2724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</si>
</sst>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NumberFormat="1" applyFont="1" applyFill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172" fontId="2" fillId="0" borderId="0" xfId="0" applyNumberFormat="1" applyFont="1" applyFill="1" applyAlignment="1">
      <alignment/>
    </xf>
    <xf numFmtId="0" fontId="6" fillId="24" borderId="15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172" fontId="6" fillId="24" borderId="12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left" vertical="center" wrapText="1"/>
    </xf>
    <xf numFmtId="172" fontId="6" fillId="24" borderId="11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3.140625" style="1" bestFit="1" customWidth="1"/>
    <col min="2" max="2" width="55.140625" style="1" customWidth="1"/>
    <col min="3" max="3" width="27.7109375" style="1" customWidth="1"/>
    <col min="4" max="4" width="32.57421875" style="1" customWidth="1"/>
    <col min="5" max="5" width="12.7109375" style="1" customWidth="1"/>
    <col min="6" max="6" width="14.7109375" style="1" customWidth="1"/>
    <col min="7" max="7" width="9.140625" style="1" customWidth="1"/>
    <col min="8" max="8" width="10.57421875" style="1" customWidth="1"/>
    <col min="9" max="9" width="29.28125" style="1" customWidth="1"/>
    <col min="10" max="16384" width="9.140625" style="1" customWidth="1"/>
  </cols>
  <sheetData>
    <row r="1" ht="15">
      <c r="H1" s="27" t="s">
        <v>35</v>
      </c>
    </row>
    <row r="2" spans="8:9" ht="35.25" customHeight="1">
      <c r="H2" s="80" t="s">
        <v>99</v>
      </c>
      <c r="I2" s="80"/>
    </row>
    <row r="3" spans="8:9" ht="12.75" customHeight="1">
      <c r="H3" s="28"/>
      <c r="I3" s="28"/>
    </row>
    <row r="4" spans="8:9" ht="12.75" customHeight="1">
      <c r="H4" s="28"/>
      <c r="I4" s="28"/>
    </row>
    <row r="5" spans="2:9" ht="18.75">
      <c r="B5" s="70" t="s">
        <v>10</v>
      </c>
      <c r="C5" s="70"/>
      <c r="D5" s="70"/>
      <c r="E5" s="70"/>
      <c r="F5" s="70"/>
      <c r="G5" s="70"/>
      <c r="H5" s="70"/>
      <c r="I5" s="70"/>
    </row>
    <row r="6" spans="2:9" ht="18.75">
      <c r="B6" s="66" t="s">
        <v>74</v>
      </c>
      <c r="C6" s="66"/>
      <c r="D6" s="66"/>
      <c r="E6" s="66"/>
      <c r="F6" s="66"/>
      <c r="G6" s="66"/>
      <c r="H6" s="66"/>
      <c r="I6" s="66"/>
    </row>
    <row r="7" ht="17.25" thickBot="1">
      <c r="G7" s="2"/>
    </row>
    <row r="8" spans="1:9" ht="24.75" customHeight="1" thickBot="1">
      <c r="A8" s="60" t="s">
        <v>12</v>
      </c>
      <c r="B8" s="60" t="s">
        <v>1</v>
      </c>
      <c r="C8" s="60" t="s">
        <v>83</v>
      </c>
      <c r="D8" s="60" t="s">
        <v>11</v>
      </c>
      <c r="E8" s="60" t="s">
        <v>2</v>
      </c>
      <c r="F8" s="65" t="s">
        <v>71</v>
      </c>
      <c r="G8" s="45"/>
      <c r="H8" s="45"/>
      <c r="I8" s="60" t="s">
        <v>3</v>
      </c>
    </row>
    <row r="9" spans="1:9" ht="18.75" customHeight="1" thickBot="1">
      <c r="A9" s="77"/>
      <c r="B9" s="77"/>
      <c r="C9" s="77"/>
      <c r="D9" s="77"/>
      <c r="E9" s="77"/>
      <c r="F9" s="78" t="s">
        <v>73</v>
      </c>
      <c r="G9" s="79"/>
      <c r="H9" s="79"/>
      <c r="I9" s="77"/>
    </row>
    <row r="10" spans="1:9" ht="13.5" customHeight="1" thickBot="1">
      <c r="A10" s="77"/>
      <c r="B10" s="77"/>
      <c r="C10" s="77"/>
      <c r="D10" s="77"/>
      <c r="E10" s="77"/>
      <c r="F10" s="60" t="s">
        <v>4</v>
      </c>
      <c r="G10" s="65" t="s">
        <v>5</v>
      </c>
      <c r="H10" s="45"/>
      <c r="I10" s="77"/>
    </row>
    <row r="11" spans="1:9" ht="24.75" thickBot="1">
      <c r="A11" s="61"/>
      <c r="B11" s="61"/>
      <c r="C11" s="61"/>
      <c r="D11" s="61"/>
      <c r="E11" s="61"/>
      <c r="F11" s="61"/>
      <c r="G11" s="3" t="s">
        <v>39</v>
      </c>
      <c r="H11" s="34" t="s">
        <v>40</v>
      </c>
      <c r="I11" s="61"/>
    </row>
    <row r="12" spans="1:9" ht="13.5" thickBot="1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6">
        <v>6</v>
      </c>
      <c r="G12" s="7">
        <v>7</v>
      </c>
      <c r="H12" s="7">
        <v>8</v>
      </c>
      <c r="I12" s="4">
        <v>9</v>
      </c>
    </row>
    <row r="13" spans="1:9" ht="16.5" thickBot="1">
      <c r="A13" s="62" t="s">
        <v>6</v>
      </c>
      <c r="B13" s="63"/>
      <c r="C13" s="63"/>
      <c r="D13" s="63"/>
      <c r="E13" s="63"/>
      <c r="F13" s="63"/>
      <c r="G13" s="63"/>
      <c r="H13" s="63"/>
      <c r="I13" s="64"/>
    </row>
    <row r="14" spans="1:11" ht="18" customHeight="1" thickBot="1">
      <c r="A14" s="48" t="s">
        <v>7</v>
      </c>
      <c r="B14" s="54" t="s">
        <v>27</v>
      </c>
      <c r="C14" s="48" t="s">
        <v>84</v>
      </c>
      <c r="D14" s="48" t="s">
        <v>78</v>
      </c>
      <c r="E14" s="10" t="s">
        <v>13</v>
      </c>
      <c r="F14" s="11">
        <f>G14+H14</f>
        <v>958.193</v>
      </c>
      <c r="G14" s="11">
        <f>(50000+200000+118284+378352+9180+49229+36118+42221+24283+50526)/1000</f>
        <v>958.193</v>
      </c>
      <c r="H14" s="12"/>
      <c r="I14" s="51" t="s">
        <v>15</v>
      </c>
      <c r="K14" s="13"/>
    </row>
    <row r="15" spans="1:11" ht="18" customHeight="1" thickBot="1">
      <c r="A15" s="49"/>
      <c r="B15" s="59"/>
      <c r="C15" s="49"/>
      <c r="D15" s="49"/>
      <c r="E15" s="10" t="s">
        <v>14</v>
      </c>
      <c r="F15" s="11">
        <f aca="true" t="shared" si="0" ref="F15:F50">G15+H15</f>
        <v>1020</v>
      </c>
      <c r="G15" s="11">
        <v>1020</v>
      </c>
      <c r="H15" s="12"/>
      <c r="I15" s="52"/>
      <c r="K15" s="13"/>
    </row>
    <row r="16" spans="1:11" ht="18" customHeight="1" thickBot="1">
      <c r="A16" s="50"/>
      <c r="B16" s="55"/>
      <c r="C16" s="50"/>
      <c r="D16" s="50"/>
      <c r="E16" s="10" t="s">
        <v>42</v>
      </c>
      <c r="F16" s="11">
        <f t="shared" si="0"/>
        <v>1025</v>
      </c>
      <c r="G16" s="11">
        <v>1025</v>
      </c>
      <c r="H16" s="12"/>
      <c r="I16" s="53"/>
      <c r="K16" s="13"/>
    </row>
    <row r="17" spans="1:11" ht="18.75" customHeight="1" thickBot="1">
      <c r="A17" s="48">
        <v>2</v>
      </c>
      <c r="B17" s="54" t="s">
        <v>75</v>
      </c>
      <c r="C17" s="48" t="s">
        <v>84</v>
      </c>
      <c r="D17" s="48" t="s">
        <v>55</v>
      </c>
      <c r="E17" s="10" t="s">
        <v>13</v>
      </c>
      <c r="F17" s="11">
        <f t="shared" si="0"/>
        <v>79.336</v>
      </c>
      <c r="G17" s="11">
        <f>(39400+39936)/1000</f>
        <v>79.336</v>
      </c>
      <c r="H17" s="12"/>
      <c r="I17" s="51" t="s">
        <v>16</v>
      </c>
      <c r="K17" s="13"/>
    </row>
    <row r="18" spans="1:11" ht="18.75" customHeight="1" thickBot="1">
      <c r="A18" s="49"/>
      <c r="B18" s="59"/>
      <c r="C18" s="49"/>
      <c r="D18" s="49"/>
      <c r="E18" s="10" t="s">
        <v>14</v>
      </c>
      <c r="F18" s="11">
        <f t="shared" si="0"/>
        <v>50</v>
      </c>
      <c r="G18" s="11">
        <v>50</v>
      </c>
      <c r="H18" s="12"/>
      <c r="I18" s="52"/>
      <c r="K18" s="13"/>
    </row>
    <row r="19" spans="1:11" ht="21" customHeight="1" thickBot="1">
      <c r="A19" s="50"/>
      <c r="B19" s="55"/>
      <c r="C19" s="50"/>
      <c r="D19" s="50"/>
      <c r="E19" s="10" t="s">
        <v>42</v>
      </c>
      <c r="F19" s="11">
        <f t="shared" si="0"/>
        <v>50</v>
      </c>
      <c r="G19" s="11">
        <v>50</v>
      </c>
      <c r="H19" s="12"/>
      <c r="I19" s="53"/>
      <c r="K19" s="13"/>
    </row>
    <row r="20" spans="1:11" ht="20.25" customHeight="1" thickBot="1">
      <c r="A20" s="48">
        <v>3</v>
      </c>
      <c r="B20" s="51" t="s">
        <v>45</v>
      </c>
      <c r="C20" s="48" t="s">
        <v>84</v>
      </c>
      <c r="D20" s="48" t="s">
        <v>88</v>
      </c>
      <c r="E20" s="10" t="s">
        <v>13</v>
      </c>
      <c r="F20" s="11">
        <f t="shared" si="0"/>
        <v>187</v>
      </c>
      <c r="G20" s="11">
        <f>(100000+87000)/1000</f>
        <v>187</v>
      </c>
      <c r="H20" s="12"/>
      <c r="I20" s="51" t="s">
        <v>16</v>
      </c>
      <c r="K20" s="13"/>
    </row>
    <row r="21" spans="1:11" ht="18.75" customHeight="1" thickBot="1">
      <c r="A21" s="49"/>
      <c r="B21" s="52"/>
      <c r="C21" s="49"/>
      <c r="D21" s="49"/>
      <c r="E21" s="10" t="s">
        <v>14</v>
      </c>
      <c r="F21" s="11">
        <f t="shared" si="0"/>
        <v>200</v>
      </c>
      <c r="G21" s="11">
        <v>200</v>
      </c>
      <c r="H21" s="12"/>
      <c r="I21" s="52"/>
      <c r="K21" s="13"/>
    </row>
    <row r="22" spans="1:11" ht="23.25" customHeight="1" thickBot="1">
      <c r="A22" s="50"/>
      <c r="B22" s="53"/>
      <c r="C22" s="50"/>
      <c r="D22" s="50"/>
      <c r="E22" s="10" t="s">
        <v>42</v>
      </c>
      <c r="F22" s="11">
        <f t="shared" si="0"/>
        <v>200</v>
      </c>
      <c r="G22" s="11">
        <v>200</v>
      </c>
      <c r="H22" s="12"/>
      <c r="I22" s="53"/>
      <c r="K22" s="13"/>
    </row>
    <row r="23" spans="1:11" ht="20.25" customHeight="1" thickBot="1">
      <c r="A23" s="48">
        <v>4</v>
      </c>
      <c r="B23" s="51" t="s">
        <v>45</v>
      </c>
      <c r="C23" s="48" t="s">
        <v>89</v>
      </c>
      <c r="D23" s="48" t="s">
        <v>60</v>
      </c>
      <c r="E23" s="10" t="s">
        <v>13</v>
      </c>
      <c r="F23" s="11">
        <f>G23+H23</f>
        <v>50</v>
      </c>
      <c r="G23" s="11">
        <v>50</v>
      </c>
      <c r="H23" s="12"/>
      <c r="I23" s="51" t="s">
        <v>16</v>
      </c>
      <c r="K23" s="13"/>
    </row>
    <row r="24" spans="1:11" ht="18.75" customHeight="1" thickBot="1">
      <c r="A24" s="49"/>
      <c r="B24" s="52"/>
      <c r="C24" s="49"/>
      <c r="D24" s="49"/>
      <c r="E24" s="10" t="s">
        <v>14</v>
      </c>
      <c r="F24" s="11">
        <f>G24+H24</f>
        <v>50</v>
      </c>
      <c r="G24" s="11">
        <v>50</v>
      </c>
      <c r="H24" s="12"/>
      <c r="I24" s="52"/>
      <c r="K24" s="13"/>
    </row>
    <row r="25" spans="1:11" ht="23.25" customHeight="1" thickBot="1">
      <c r="A25" s="50"/>
      <c r="B25" s="53"/>
      <c r="C25" s="50"/>
      <c r="D25" s="50"/>
      <c r="E25" s="10" t="s">
        <v>42</v>
      </c>
      <c r="F25" s="11">
        <f>G25+H25</f>
        <v>50</v>
      </c>
      <c r="G25" s="11">
        <v>50</v>
      </c>
      <c r="H25" s="12"/>
      <c r="I25" s="53"/>
      <c r="K25" s="13"/>
    </row>
    <row r="26" spans="1:11" ht="65.25" customHeight="1" thickBot="1">
      <c r="A26" s="35">
        <v>5</v>
      </c>
      <c r="B26" s="9" t="s">
        <v>85</v>
      </c>
      <c r="C26" s="8" t="s">
        <v>84</v>
      </c>
      <c r="D26" s="8" t="s">
        <v>86</v>
      </c>
      <c r="E26" s="10" t="s">
        <v>13</v>
      </c>
      <c r="F26" s="11">
        <v>112.23</v>
      </c>
      <c r="G26" s="11">
        <v>4.099</v>
      </c>
      <c r="H26" s="12">
        <v>108.131</v>
      </c>
      <c r="I26" s="16" t="s">
        <v>77</v>
      </c>
      <c r="K26" s="13"/>
    </row>
    <row r="27" spans="1:11" ht="23.25" customHeight="1" thickBot="1">
      <c r="A27" s="48">
        <v>6</v>
      </c>
      <c r="B27" s="54" t="s">
        <v>53</v>
      </c>
      <c r="C27" s="48" t="s">
        <v>84</v>
      </c>
      <c r="D27" s="48" t="s">
        <v>43</v>
      </c>
      <c r="E27" s="10" t="s">
        <v>13</v>
      </c>
      <c r="F27" s="11">
        <f t="shared" si="0"/>
        <v>55.626</v>
      </c>
      <c r="G27" s="11">
        <f>(37832+17794)/1000</f>
        <v>55.626</v>
      </c>
      <c r="H27" s="12"/>
      <c r="I27" s="54" t="s">
        <v>52</v>
      </c>
      <c r="K27" s="13"/>
    </row>
    <row r="28" spans="1:11" ht="23.25" customHeight="1" thickBot="1">
      <c r="A28" s="49"/>
      <c r="B28" s="59"/>
      <c r="C28" s="49"/>
      <c r="D28" s="49"/>
      <c r="E28" s="10" t="s">
        <v>14</v>
      </c>
      <c r="F28" s="11">
        <f t="shared" si="0"/>
        <v>70</v>
      </c>
      <c r="G28" s="11">
        <v>70</v>
      </c>
      <c r="H28" s="12"/>
      <c r="I28" s="59"/>
      <c r="K28" s="13"/>
    </row>
    <row r="29" spans="1:11" ht="30.75" customHeight="1" thickBot="1">
      <c r="A29" s="50"/>
      <c r="B29" s="55"/>
      <c r="C29" s="50"/>
      <c r="D29" s="50"/>
      <c r="E29" s="10" t="s">
        <v>42</v>
      </c>
      <c r="F29" s="11">
        <f t="shared" si="0"/>
        <v>90</v>
      </c>
      <c r="G29" s="11">
        <v>90</v>
      </c>
      <c r="H29" s="12"/>
      <c r="I29" s="55"/>
      <c r="K29" s="13"/>
    </row>
    <row r="30" spans="1:11" ht="53.25" customHeight="1" thickBot="1">
      <c r="A30" s="14">
        <v>7</v>
      </c>
      <c r="B30" s="15" t="s">
        <v>31</v>
      </c>
      <c r="C30" s="8" t="s">
        <v>84</v>
      </c>
      <c r="D30" s="8" t="s">
        <v>44</v>
      </c>
      <c r="E30" s="10" t="s">
        <v>13</v>
      </c>
      <c r="F30" s="11">
        <f t="shared" si="0"/>
        <v>199.98</v>
      </c>
      <c r="G30" s="11"/>
      <c r="H30" s="11">
        <f>(199980)/1000</f>
        <v>199.98</v>
      </c>
      <c r="I30" s="16" t="s">
        <v>77</v>
      </c>
      <c r="K30" s="13"/>
    </row>
    <row r="31" spans="1:11" ht="69" customHeight="1" thickBot="1">
      <c r="A31" s="14">
        <v>8</v>
      </c>
      <c r="B31" s="15" t="s">
        <v>70</v>
      </c>
      <c r="C31" s="8" t="s">
        <v>84</v>
      </c>
      <c r="D31" s="8" t="s">
        <v>44</v>
      </c>
      <c r="E31" s="10" t="s">
        <v>13</v>
      </c>
      <c r="F31" s="11">
        <f t="shared" si="0"/>
        <v>3.974</v>
      </c>
      <c r="G31" s="11">
        <f>(2000+1974)/1000</f>
        <v>3.974</v>
      </c>
      <c r="H31" s="12"/>
      <c r="I31" s="16" t="s">
        <v>77</v>
      </c>
      <c r="K31" s="13"/>
    </row>
    <row r="32" spans="1:11" ht="69" customHeight="1" thickBot="1">
      <c r="A32" s="14">
        <v>9</v>
      </c>
      <c r="B32" s="15" t="s">
        <v>51</v>
      </c>
      <c r="C32" s="8" t="s">
        <v>84</v>
      </c>
      <c r="D32" s="8" t="s">
        <v>44</v>
      </c>
      <c r="E32" s="10" t="s">
        <v>13</v>
      </c>
      <c r="F32" s="11">
        <f t="shared" si="0"/>
        <v>72</v>
      </c>
      <c r="G32" s="11">
        <f>(72000/1000)</f>
        <v>72</v>
      </c>
      <c r="H32" s="12"/>
      <c r="I32" s="16" t="s">
        <v>77</v>
      </c>
      <c r="K32" s="13"/>
    </row>
    <row r="33" spans="1:11" ht="18.75" customHeight="1" thickBot="1">
      <c r="A33" s="48">
        <v>10</v>
      </c>
      <c r="B33" s="51" t="s">
        <v>33</v>
      </c>
      <c r="C33" s="48" t="s">
        <v>84</v>
      </c>
      <c r="D33" s="48" t="s">
        <v>44</v>
      </c>
      <c r="E33" s="10" t="s">
        <v>13</v>
      </c>
      <c r="F33" s="11">
        <f t="shared" si="0"/>
        <v>199</v>
      </c>
      <c r="G33" s="11">
        <f>(199000)/1000</f>
        <v>199</v>
      </c>
      <c r="H33" s="12"/>
      <c r="I33" s="51" t="s">
        <v>16</v>
      </c>
      <c r="K33" s="13"/>
    </row>
    <row r="34" spans="1:11" ht="18" customHeight="1" thickBot="1">
      <c r="A34" s="49"/>
      <c r="B34" s="52"/>
      <c r="C34" s="49"/>
      <c r="D34" s="49"/>
      <c r="E34" s="10" t="s">
        <v>14</v>
      </c>
      <c r="F34" s="11">
        <f t="shared" si="0"/>
        <v>250</v>
      </c>
      <c r="G34" s="11">
        <v>250</v>
      </c>
      <c r="H34" s="12"/>
      <c r="I34" s="52"/>
      <c r="K34" s="13"/>
    </row>
    <row r="35" spans="1:11" ht="19.5" customHeight="1" thickBot="1">
      <c r="A35" s="50"/>
      <c r="B35" s="53"/>
      <c r="C35" s="50"/>
      <c r="D35" s="50"/>
      <c r="E35" s="10" t="s">
        <v>42</v>
      </c>
      <c r="F35" s="11">
        <f t="shared" si="0"/>
        <v>250</v>
      </c>
      <c r="G35" s="11">
        <v>250</v>
      </c>
      <c r="H35" s="12"/>
      <c r="I35" s="53"/>
      <c r="K35" s="13"/>
    </row>
    <row r="36" spans="1:11" ht="18.75" customHeight="1" thickBot="1">
      <c r="A36" s="48">
        <v>11</v>
      </c>
      <c r="B36" s="51" t="s">
        <v>33</v>
      </c>
      <c r="C36" s="48" t="s">
        <v>89</v>
      </c>
      <c r="D36" s="48" t="s">
        <v>60</v>
      </c>
      <c r="E36" s="10" t="s">
        <v>13</v>
      </c>
      <c r="F36" s="11">
        <f aca="true" t="shared" si="1" ref="F36:F41">G36+H36</f>
        <v>238.936</v>
      </c>
      <c r="G36" s="11">
        <f>(199000+39936)/1000</f>
        <v>238.936</v>
      </c>
      <c r="H36" s="12"/>
      <c r="I36" s="51" t="s">
        <v>16</v>
      </c>
      <c r="K36" s="13"/>
    </row>
    <row r="37" spans="1:11" ht="18" customHeight="1" thickBot="1">
      <c r="A37" s="49"/>
      <c r="B37" s="52"/>
      <c r="C37" s="49"/>
      <c r="D37" s="49"/>
      <c r="E37" s="10" t="s">
        <v>14</v>
      </c>
      <c r="F37" s="11">
        <f t="shared" si="1"/>
        <v>350</v>
      </c>
      <c r="G37" s="11">
        <v>350</v>
      </c>
      <c r="H37" s="12"/>
      <c r="I37" s="52"/>
      <c r="K37" s="13"/>
    </row>
    <row r="38" spans="1:11" ht="19.5" customHeight="1" thickBot="1">
      <c r="A38" s="50"/>
      <c r="B38" s="53"/>
      <c r="C38" s="50"/>
      <c r="D38" s="50"/>
      <c r="E38" s="10" t="s">
        <v>42</v>
      </c>
      <c r="F38" s="11">
        <f t="shared" si="1"/>
        <v>350</v>
      </c>
      <c r="G38" s="11">
        <v>350</v>
      </c>
      <c r="H38" s="12"/>
      <c r="I38" s="53"/>
      <c r="K38" s="13"/>
    </row>
    <row r="39" spans="1:11" ht="18.75" customHeight="1" thickBot="1">
      <c r="A39" s="48">
        <v>12</v>
      </c>
      <c r="B39" s="51" t="s">
        <v>33</v>
      </c>
      <c r="C39" s="48" t="s">
        <v>90</v>
      </c>
      <c r="D39" s="48" t="s">
        <v>76</v>
      </c>
      <c r="E39" s="10" t="s">
        <v>13</v>
      </c>
      <c r="F39" s="11">
        <f t="shared" si="1"/>
        <v>183.737</v>
      </c>
      <c r="G39" s="11">
        <f>(160037+23700)/1000</f>
        <v>183.737</v>
      </c>
      <c r="H39" s="12"/>
      <c r="I39" s="51" t="s">
        <v>16</v>
      </c>
      <c r="K39" s="13"/>
    </row>
    <row r="40" spans="1:11" ht="18" customHeight="1" thickBot="1">
      <c r="A40" s="49"/>
      <c r="B40" s="52"/>
      <c r="C40" s="49"/>
      <c r="D40" s="49"/>
      <c r="E40" s="10" t="s">
        <v>14</v>
      </c>
      <c r="F40" s="11">
        <f t="shared" si="1"/>
        <v>200</v>
      </c>
      <c r="G40" s="11">
        <v>200</v>
      </c>
      <c r="H40" s="12"/>
      <c r="I40" s="52"/>
      <c r="K40" s="13"/>
    </row>
    <row r="41" spans="1:11" ht="19.5" customHeight="1" thickBot="1">
      <c r="A41" s="50"/>
      <c r="B41" s="53"/>
      <c r="C41" s="50"/>
      <c r="D41" s="50"/>
      <c r="E41" s="10" t="s">
        <v>42</v>
      </c>
      <c r="F41" s="11">
        <f t="shared" si="1"/>
        <v>200</v>
      </c>
      <c r="G41" s="11">
        <v>200</v>
      </c>
      <c r="H41" s="12"/>
      <c r="I41" s="53"/>
      <c r="K41" s="13"/>
    </row>
    <row r="42" spans="1:11" ht="23.25" customHeight="1" thickBot="1">
      <c r="A42" s="48">
        <v>13</v>
      </c>
      <c r="B42" s="51" t="s">
        <v>34</v>
      </c>
      <c r="C42" s="48" t="s">
        <v>84</v>
      </c>
      <c r="D42" s="48" t="s">
        <v>44</v>
      </c>
      <c r="E42" s="10" t="s">
        <v>13</v>
      </c>
      <c r="F42" s="11">
        <f t="shared" si="0"/>
        <v>199</v>
      </c>
      <c r="G42" s="11">
        <f>(199000)/1000</f>
        <v>199</v>
      </c>
      <c r="H42" s="12"/>
      <c r="I42" s="51" t="s">
        <v>16</v>
      </c>
      <c r="K42" s="13"/>
    </row>
    <row r="43" spans="1:11" ht="22.5" customHeight="1" thickBot="1">
      <c r="A43" s="49"/>
      <c r="B43" s="52"/>
      <c r="C43" s="49"/>
      <c r="D43" s="49"/>
      <c r="E43" s="10" t="s">
        <v>14</v>
      </c>
      <c r="F43" s="11">
        <f t="shared" si="0"/>
        <v>300</v>
      </c>
      <c r="G43" s="11">
        <v>300</v>
      </c>
      <c r="H43" s="12"/>
      <c r="I43" s="52"/>
      <c r="K43" s="13"/>
    </row>
    <row r="44" spans="1:11" ht="25.5" customHeight="1" thickBot="1">
      <c r="A44" s="50"/>
      <c r="B44" s="53"/>
      <c r="C44" s="50"/>
      <c r="D44" s="50"/>
      <c r="E44" s="10" t="s">
        <v>42</v>
      </c>
      <c r="F44" s="11">
        <f t="shared" si="0"/>
        <v>300</v>
      </c>
      <c r="G44" s="11">
        <v>300</v>
      </c>
      <c r="H44" s="12"/>
      <c r="I44" s="53"/>
      <c r="K44" s="13"/>
    </row>
    <row r="45" spans="1:11" ht="23.25" customHeight="1" thickBot="1">
      <c r="A45" s="48">
        <v>14</v>
      </c>
      <c r="B45" s="51" t="s">
        <v>34</v>
      </c>
      <c r="C45" s="48" t="s">
        <v>92</v>
      </c>
      <c r="D45" s="48" t="s">
        <v>91</v>
      </c>
      <c r="E45" s="10" t="s">
        <v>13</v>
      </c>
      <c r="F45" s="11">
        <f>G45+H45</f>
        <v>321.88</v>
      </c>
      <c r="G45" s="11">
        <f>(34560+88320+199000)/1000</f>
        <v>321.88</v>
      </c>
      <c r="H45" s="12"/>
      <c r="I45" s="51" t="s">
        <v>16</v>
      </c>
      <c r="K45" s="13"/>
    </row>
    <row r="46" spans="1:11" ht="27" customHeight="1" thickBot="1">
      <c r="A46" s="49"/>
      <c r="B46" s="52"/>
      <c r="C46" s="49"/>
      <c r="D46" s="49"/>
      <c r="E46" s="10" t="s">
        <v>14</v>
      </c>
      <c r="F46" s="11">
        <f>G46+H46</f>
        <v>350</v>
      </c>
      <c r="G46" s="11">
        <v>350</v>
      </c>
      <c r="H46" s="12"/>
      <c r="I46" s="52"/>
      <c r="K46" s="13"/>
    </row>
    <row r="47" spans="1:11" ht="28.5" customHeight="1" thickBot="1">
      <c r="A47" s="50"/>
      <c r="B47" s="53"/>
      <c r="C47" s="50"/>
      <c r="D47" s="50"/>
      <c r="E47" s="10" t="s">
        <v>42</v>
      </c>
      <c r="F47" s="11">
        <f>G47+H47</f>
        <v>450</v>
      </c>
      <c r="G47" s="11">
        <v>450</v>
      </c>
      <c r="H47" s="12"/>
      <c r="I47" s="53"/>
      <c r="K47" s="13"/>
    </row>
    <row r="48" spans="1:11" ht="56.25" customHeight="1" thickBot="1">
      <c r="A48" s="35">
        <v>15</v>
      </c>
      <c r="B48" s="36" t="s">
        <v>87</v>
      </c>
      <c r="C48" s="8" t="s">
        <v>84</v>
      </c>
      <c r="D48" s="35" t="s">
        <v>76</v>
      </c>
      <c r="E48" s="10" t="s">
        <v>13</v>
      </c>
      <c r="F48" s="11">
        <v>140.888</v>
      </c>
      <c r="G48" s="11">
        <v>140.888</v>
      </c>
      <c r="H48" s="12"/>
      <c r="I48" s="16" t="s">
        <v>77</v>
      </c>
      <c r="K48" s="13"/>
    </row>
    <row r="49" spans="1:11" ht="25.5" customHeight="1" thickBot="1">
      <c r="A49" s="48">
        <v>16</v>
      </c>
      <c r="B49" s="54" t="s">
        <v>54</v>
      </c>
      <c r="C49" s="48" t="s">
        <v>84</v>
      </c>
      <c r="D49" s="48" t="s">
        <v>78</v>
      </c>
      <c r="E49" s="10" t="s">
        <v>13</v>
      </c>
      <c r="F49" s="11">
        <f t="shared" si="0"/>
        <v>5.84</v>
      </c>
      <c r="G49" s="11">
        <f>(3650+2190)/1000</f>
        <v>5.84</v>
      </c>
      <c r="H49" s="12"/>
      <c r="I49" s="54" t="s">
        <v>36</v>
      </c>
      <c r="K49" s="13"/>
    </row>
    <row r="50" spans="1:11" ht="37.5" customHeight="1" thickBot="1">
      <c r="A50" s="50"/>
      <c r="B50" s="55"/>
      <c r="C50" s="50"/>
      <c r="D50" s="50"/>
      <c r="E50" s="10" t="s">
        <v>14</v>
      </c>
      <c r="F50" s="11">
        <f t="shared" si="0"/>
        <v>10</v>
      </c>
      <c r="G50" s="11">
        <v>10</v>
      </c>
      <c r="H50" s="12"/>
      <c r="I50" s="55"/>
      <c r="K50" s="13"/>
    </row>
    <row r="51" spans="1:11" s="25" customFormat="1" ht="13.5" customHeight="1" thickBot="1">
      <c r="A51" s="67" t="s">
        <v>0</v>
      </c>
      <c r="B51" s="68"/>
      <c r="C51" s="68"/>
      <c r="D51" s="68"/>
      <c r="E51" s="69"/>
      <c r="F51" s="17">
        <f>SUM(F14:F50)</f>
        <v>8822.62</v>
      </c>
      <c r="G51" s="17">
        <f>SUM(G14:G50)</f>
        <v>8514.509000000002</v>
      </c>
      <c r="H51" s="17">
        <f>SUM(H14:H50)</f>
        <v>308.111</v>
      </c>
      <c r="I51" s="18"/>
      <c r="K51" s="26"/>
    </row>
    <row r="52" spans="1:11" ht="16.5" thickBot="1">
      <c r="A52" s="62" t="s">
        <v>29</v>
      </c>
      <c r="B52" s="63"/>
      <c r="C52" s="63"/>
      <c r="D52" s="63"/>
      <c r="E52" s="63"/>
      <c r="F52" s="63"/>
      <c r="G52" s="63"/>
      <c r="H52" s="63"/>
      <c r="I52" s="64"/>
      <c r="K52" s="13"/>
    </row>
    <row r="53" spans="1:11" ht="56.25" customHeight="1" thickBot="1">
      <c r="A53" s="8">
        <v>1</v>
      </c>
      <c r="B53" s="9" t="s">
        <v>56</v>
      </c>
      <c r="C53" s="8" t="s">
        <v>84</v>
      </c>
      <c r="D53" s="8" t="s">
        <v>44</v>
      </c>
      <c r="E53" s="8" t="s">
        <v>13</v>
      </c>
      <c r="F53" s="11">
        <f>G53+H53</f>
        <v>93.5</v>
      </c>
      <c r="G53" s="10"/>
      <c r="H53" s="11">
        <f>(93500/1000)</f>
        <v>93.5</v>
      </c>
      <c r="I53" s="8" t="s">
        <v>17</v>
      </c>
      <c r="K53" s="13"/>
    </row>
    <row r="54" spans="1:11" s="19" customFormat="1" ht="13.5" thickBot="1">
      <c r="A54" s="67" t="s">
        <v>0</v>
      </c>
      <c r="B54" s="68"/>
      <c r="C54" s="68"/>
      <c r="D54" s="68"/>
      <c r="E54" s="69"/>
      <c r="F54" s="17">
        <f>SUM(F53:F53)</f>
        <v>93.5</v>
      </c>
      <c r="G54" s="17">
        <f>SUM(G53:G53)</f>
        <v>0</v>
      </c>
      <c r="H54" s="17">
        <f>SUM(H53:H53)</f>
        <v>93.5</v>
      </c>
      <c r="I54" s="18"/>
      <c r="K54" s="37"/>
    </row>
    <row r="55" spans="1:11" ht="16.5" customHeight="1" thickBot="1">
      <c r="A55" s="62" t="s">
        <v>30</v>
      </c>
      <c r="B55" s="63"/>
      <c r="C55" s="63"/>
      <c r="D55" s="63"/>
      <c r="E55" s="63"/>
      <c r="F55" s="63"/>
      <c r="G55" s="63"/>
      <c r="H55" s="63"/>
      <c r="I55" s="64"/>
      <c r="K55" s="13"/>
    </row>
    <row r="56" spans="1:11" ht="54" customHeight="1" thickBot="1">
      <c r="A56" s="38">
        <v>1</v>
      </c>
      <c r="B56" s="42" t="s">
        <v>95</v>
      </c>
      <c r="C56" s="38" t="s">
        <v>84</v>
      </c>
      <c r="D56" s="38" t="s">
        <v>44</v>
      </c>
      <c r="E56" s="38" t="s">
        <v>13</v>
      </c>
      <c r="F56" s="40">
        <f>G56+H56</f>
        <v>46</v>
      </c>
      <c r="G56" s="40">
        <f>(46000)/1000</f>
        <v>46</v>
      </c>
      <c r="H56" s="43"/>
      <c r="I56" s="38" t="s">
        <v>17</v>
      </c>
      <c r="K56" s="13"/>
    </row>
    <row r="57" spans="1:11" ht="29.25" customHeight="1" thickBot="1">
      <c r="A57" s="48">
        <v>2</v>
      </c>
      <c r="B57" s="54" t="s">
        <v>65</v>
      </c>
      <c r="C57" s="48" t="s">
        <v>84</v>
      </c>
      <c r="D57" s="48" t="s">
        <v>60</v>
      </c>
      <c r="E57" s="8" t="s">
        <v>13</v>
      </c>
      <c r="F57" s="11">
        <f>G57+H57</f>
        <v>75.196</v>
      </c>
      <c r="G57" s="11">
        <f>(75196/1000)</f>
        <v>75.196</v>
      </c>
      <c r="H57" s="12"/>
      <c r="I57" s="48" t="s">
        <v>17</v>
      </c>
      <c r="K57" s="13"/>
    </row>
    <row r="58" spans="1:11" ht="30" customHeight="1" thickBot="1">
      <c r="A58" s="50"/>
      <c r="B58" s="55"/>
      <c r="C58" s="50"/>
      <c r="D58" s="50"/>
      <c r="E58" s="14" t="s">
        <v>14</v>
      </c>
      <c r="F58" s="11">
        <f>G58+H58</f>
        <v>100</v>
      </c>
      <c r="G58" s="11">
        <v>100</v>
      </c>
      <c r="H58" s="12"/>
      <c r="I58" s="50"/>
      <c r="K58" s="13"/>
    </row>
    <row r="59" spans="1:11" ht="54" customHeight="1" thickBot="1">
      <c r="A59" s="8">
        <v>3</v>
      </c>
      <c r="B59" s="9" t="s">
        <v>94</v>
      </c>
      <c r="C59" s="8" t="s">
        <v>84</v>
      </c>
      <c r="D59" s="8" t="s">
        <v>93</v>
      </c>
      <c r="E59" s="14" t="s">
        <v>13</v>
      </c>
      <c r="F59" s="11">
        <f>G59+H59</f>
        <v>385</v>
      </c>
      <c r="G59" s="11">
        <f>385000/1000</f>
        <v>385</v>
      </c>
      <c r="H59" s="11"/>
      <c r="I59" s="8" t="s">
        <v>17</v>
      </c>
      <c r="K59" s="13"/>
    </row>
    <row r="60" spans="1:11" ht="51" customHeight="1" thickBot="1">
      <c r="A60" s="8">
        <v>4</v>
      </c>
      <c r="B60" s="9" t="s">
        <v>47</v>
      </c>
      <c r="C60" s="8" t="s">
        <v>84</v>
      </c>
      <c r="D60" s="8" t="s">
        <v>44</v>
      </c>
      <c r="E60" s="29" t="s">
        <v>13</v>
      </c>
      <c r="F60" s="11">
        <f>G60+H60</f>
        <v>1.38</v>
      </c>
      <c r="G60" s="11">
        <f>(1380)/1000</f>
        <v>1.38</v>
      </c>
      <c r="H60" s="12"/>
      <c r="I60" s="8" t="s">
        <v>17</v>
      </c>
      <c r="K60" s="13"/>
    </row>
    <row r="61" spans="1:11" s="19" customFormat="1" ht="13.5" thickBot="1">
      <c r="A61" s="67" t="s">
        <v>0</v>
      </c>
      <c r="B61" s="68"/>
      <c r="C61" s="68"/>
      <c r="D61" s="68"/>
      <c r="E61" s="69"/>
      <c r="F61" s="17">
        <f>SUM(F56:F60)</f>
        <v>607.576</v>
      </c>
      <c r="G61" s="17">
        <f>SUM(G56:G60)</f>
        <v>607.576</v>
      </c>
      <c r="H61" s="17">
        <f>SUM(H56:H60)</f>
        <v>0</v>
      </c>
      <c r="I61" s="18"/>
      <c r="K61" s="13"/>
    </row>
    <row r="62" spans="1:11" ht="16.5" thickBot="1">
      <c r="A62" s="62" t="s">
        <v>28</v>
      </c>
      <c r="B62" s="63"/>
      <c r="C62" s="63"/>
      <c r="D62" s="63"/>
      <c r="E62" s="63"/>
      <c r="F62" s="63"/>
      <c r="G62" s="63"/>
      <c r="H62" s="63"/>
      <c r="I62" s="64"/>
      <c r="K62" s="13"/>
    </row>
    <row r="63" spans="1:11" ht="20.25" customHeight="1" thickBot="1">
      <c r="A63" s="48" t="s">
        <v>7</v>
      </c>
      <c r="B63" s="54" t="s">
        <v>18</v>
      </c>
      <c r="C63" s="48" t="s">
        <v>84</v>
      </c>
      <c r="D63" s="48" t="s">
        <v>78</v>
      </c>
      <c r="E63" s="10" t="s">
        <v>13</v>
      </c>
      <c r="F63" s="11">
        <f aca="true" t="shared" si="2" ref="F63:F94">G63+H63</f>
        <v>169.5</v>
      </c>
      <c r="G63" s="11">
        <f>(60000+21000+52500+36000)/1000</f>
        <v>169.5</v>
      </c>
      <c r="H63" s="12"/>
      <c r="I63" s="51" t="s">
        <v>19</v>
      </c>
      <c r="K63" s="13"/>
    </row>
    <row r="64" spans="1:11" ht="25.5" customHeight="1" thickBot="1">
      <c r="A64" s="49"/>
      <c r="B64" s="59"/>
      <c r="C64" s="49"/>
      <c r="D64" s="49"/>
      <c r="E64" s="10" t="s">
        <v>14</v>
      </c>
      <c r="F64" s="11">
        <f t="shared" si="2"/>
        <v>190</v>
      </c>
      <c r="G64" s="11">
        <v>190</v>
      </c>
      <c r="H64" s="12"/>
      <c r="I64" s="52"/>
      <c r="K64" s="13"/>
    </row>
    <row r="65" spans="1:11" ht="21" customHeight="1" thickBot="1">
      <c r="A65" s="50"/>
      <c r="B65" s="55"/>
      <c r="C65" s="50"/>
      <c r="D65" s="50"/>
      <c r="E65" s="10" t="s">
        <v>42</v>
      </c>
      <c r="F65" s="11">
        <f t="shared" si="2"/>
        <v>195</v>
      </c>
      <c r="G65" s="11">
        <v>195</v>
      </c>
      <c r="H65" s="12"/>
      <c r="I65" s="53"/>
      <c r="K65" s="13"/>
    </row>
    <row r="66" spans="1:11" ht="19.5" customHeight="1" thickBot="1">
      <c r="A66" s="48">
        <v>2</v>
      </c>
      <c r="B66" s="54" t="s">
        <v>48</v>
      </c>
      <c r="C66" s="48" t="s">
        <v>84</v>
      </c>
      <c r="D66" s="48" t="s">
        <v>44</v>
      </c>
      <c r="E66" s="10" t="s">
        <v>13</v>
      </c>
      <c r="F66" s="11">
        <f t="shared" si="2"/>
        <v>290</v>
      </c>
      <c r="G66" s="11">
        <f>(100000+100000+90000)/1000</f>
        <v>290</v>
      </c>
      <c r="H66" s="12"/>
      <c r="I66" s="51" t="s">
        <v>20</v>
      </c>
      <c r="K66" s="13"/>
    </row>
    <row r="67" spans="1:11" ht="22.5" customHeight="1" thickBot="1">
      <c r="A67" s="49"/>
      <c r="B67" s="59"/>
      <c r="C67" s="49"/>
      <c r="D67" s="49"/>
      <c r="E67" s="10" t="s">
        <v>14</v>
      </c>
      <c r="F67" s="11">
        <f t="shared" si="2"/>
        <v>350</v>
      </c>
      <c r="G67" s="11">
        <v>350</v>
      </c>
      <c r="H67" s="12"/>
      <c r="I67" s="52"/>
      <c r="K67" s="13"/>
    </row>
    <row r="68" spans="1:11" ht="27" customHeight="1" thickBot="1">
      <c r="A68" s="50"/>
      <c r="B68" s="55"/>
      <c r="C68" s="50"/>
      <c r="D68" s="50"/>
      <c r="E68" s="10" t="s">
        <v>42</v>
      </c>
      <c r="F68" s="11">
        <f t="shared" si="2"/>
        <v>400</v>
      </c>
      <c r="G68" s="11">
        <v>400</v>
      </c>
      <c r="H68" s="12"/>
      <c r="I68" s="53"/>
      <c r="K68" s="13"/>
    </row>
    <row r="69" spans="1:11" ht="17.25" customHeight="1" thickBot="1">
      <c r="A69" s="48">
        <v>3</v>
      </c>
      <c r="B69" s="56" t="s">
        <v>57</v>
      </c>
      <c r="C69" s="48" t="s">
        <v>84</v>
      </c>
      <c r="D69" s="48" t="s">
        <v>44</v>
      </c>
      <c r="E69" s="10" t="s">
        <v>13</v>
      </c>
      <c r="F69" s="11">
        <f t="shared" si="2"/>
        <v>199.95</v>
      </c>
      <c r="G69" s="11">
        <f>(199950)/1000</f>
        <v>199.95</v>
      </c>
      <c r="H69" s="12"/>
      <c r="I69" s="54" t="s">
        <v>20</v>
      </c>
      <c r="K69" s="13"/>
    </row>
    <row r="70" spans="1:11" ht="24" customHeight="1" thickBot="1">
      <c r="A70" s="49"/>
      <c r="B70" s="57"/>
      <c r="C70" s="49"/>
      <c r="D70" s="49"/>
      <c r="E70" s="10" t="s">
        <v>14</v>
      </c>
      <c r="F70" s="11">
        <f t="shared" si="2"/>
        <v>200</v>
      </c>
      <c r="G70" s="11">
        <v>200</v>
      </c>
      <c r="H70" s="12"/>
      <c r="I70" s="59"/>
      <c r="K70" s="13"/>
    </row>
    <row r="71" spans="1:11" ht="26.25" customHeight="1" thickBot="1">
      <c r="A71" s="50"/>
      <c r="B71" s="58"/>
      <c r="C71" s="50"/>
      <c r="D71" s="50"/>
      <c r="E71" s="10" t="s">
        <v>42</v>
      </c>
      <c r="F71" s="11">
        <f t="shared" si="2"/>
        <v>200</v>
      </c>
      <c r="G71" s="11">
        <v>200</v>
      </c>
      <c r="H71" s="12"/>
      <c r="I71" s="55"/>
      <c r="K71" s="13"/>
    </row>
    <row r="72" spans="1:11" ht="57" customHeight="1" thickBot="1">
      <c r="A72" s="14">
        <v>4</v>
      </c>
      <c r="B72" s="33" t="s">
        <v>58</v>
      </c>
      <c r="C72" s="8" t="s">
        <v>84</v>
      </c>
      <c r="D72" s="8" t="s">
        <v>44</v>
      </c>
      <c r="E72" s="10" t="s">
        <v>13</v>
      </c>
      <c r="F72" s="11">
        <f t="shared" si="2"/>
        <v>199.95</v>
      </c>
      <c r="G72" s="11">
        <f>(199950)/1000</f>
        <v>199.95</v>
      </c>
      <c r="H72" s="12"/>
      <c r="I72" s="20" t="s">
        <v>20</v>
      </c>
      <c r="K72" s="13"/>
    </row>
    <row r="73" spans="1:11" ht="20.25" customHeight="1" thickBot="1">
      <c r="A73" s="48">
        <v>5</v>
      </c>
      <c r="B73" s="54" t="s">
        <v>37</v>
      </c>
      <c r="C73" s="48" t="s">
        <v>84</v>
      </c>
      <c r="D73" s="48" t="s">
        <v>44</v>
      </c>
      <c r="E73" s="10" t="s">
        <v>13</v>
      </c>
      <c r="F73" s="11">
        <f t="shared" si="2"/>
        <v>143.4</v>
      </c>
      <c r="G73" s="10">
        <f>(143400)/1000</f>
        <v>143.4</v>
      </c>
      <c r="H73" s="12"/>
      <c r="I73" s="54" t="s">
        <v>20</v>
      </c>
      <c r="K73" s="13"/>
    </row>
    <row r="74" spans="1:11" ht="24" customHeight="1" thickBot="1">
      <c r="A74" s="49"/>
      <c r="B74" s="59"/>
      <c r="C74" s="49"/>
      <c r="D74" s="49"/>
      <c r="E74" s="10" t="s">
        <v>14</v>
      </c>
      <c r="F74" s="11">
        <f t="shared" si="2"/>
        <v>150</v>
      </c>
      <c r="G74" s="11">
        <v>150</v>
      </c>
      <c r="H74" s="12"/>
      <c r="I74" s="59"/>
      <c r="K74" s="13"/>
    </row>
    <row r="75" spans="1:11" ht="26.25" customHeight="1" thickBot="1">
      <c r="A75" s="50"/>
      <c r="B75" s="55"/>
      <c r="C75" s="50"/>
      <c r="D75" s="50"/>
      <c r="E75" s="10" t="s">
        <v>42</v>
      </c>
      <c r="F75" s="11">
        <f t="shared" si="2"/>
        <v>150</v>
      </c>
      <c r="G75" s="11">
        <v>150</v>
      </c>
      <c r="H75" s="12"/>
      <c r="I75" s="55"/>
      <c r="K75" s="13"/>
    </row>
    <row r="76" spans="1:11" ht="21" customHeight="1" thickBot="1">
      <c r="A76" s="48">
        <v>6</v>
      </c>
      <c r="B76" s="54" t="s">
        <v>38</v>
      </c>
      <c r="C76" s="48" t="s">
        <v>84</v>
      </c>
      <c r="D76" s="48" t="s">
        <v>44</v>
      </c>
      <c r="E76" s="10" t="s">
        <v>13</v>
      </c>
      <c r="F76" s="11">
        <f t="shared" si="2"/>
        <v>90</v>
      </c>
      <c r="G76" s="11">
        <f>(30000+30000+30000)/1000</f>
        <v>90</v>
      </c>
      <c r="H76" s="12"/>
      <c r="I76" s="54" t="s">
        <v>16</v>
      </c>
      <c r="K76" s="13"/>
    </row>
    <row r="77" spans="1:11" ht="21.75" customHeight="1" thickBot="1">
      <c r="A77" s="49"/>
      <c r="B77" s="59"/>
      <c r="C77" s="49"/>
      <c r="D77" s="49"/>
      <c r="E77" s="10" t="s">
        <v>14</v>
      </c>
      <c r="F77" s="11">
        <f t="shared" si="2"/>
        <v>100</v>
      </c>
      <c r="G77" s="11">
        <v>100</v>
      </c>
      <c r="H77" s="12"/>
      <c r="I77" s="59"/>
      <c r="K77" s="13"/>
    </row>
    <row r="78" spans="1:11" ht="27" customHeight="1" thickBot="1">
      <c r="A78" s="50"/>
      <c r="B78" s="55"/>
      <c r="C78" s="50"/>
      <c r="D78" s="50"/>
      <c r="E78" s="10" t="s">
        <v>42</v>
      </c>
      <c r="F78" s="11">
        <f t="shared" si="2"/>
        <v>100</v>
      </c>
      <c r="G78" s="11">
        <v>100</v>
      </c>
      <c r="H78" s="12"/>
      <c r="I78" s="55"/>
      <c r="K78" s="13"/>
    </row>
    <row r="79" spans="1:11" ht="22.5" customHeight="1" thickBot="1">
      <c r="A79" s="48">
        <v>7</v>
      </c>
      <c r="B79" s="54" t="s">
        <v>46</v>
      </c>
      <c r="C79" s="48" t="s">
        <v>84</v>
      </c>
      <c r="D79" s="48" t="s">
        <v>44</v>
      </c>
      <c r="E79" s="10" t="s">
        <v>13</v>
      </c>
      <c r="F79" s="11">
        <f t="shared" si="2"/>
        <v>55</v>
      </c>
      <c r="G79" s="11">
        <f>(55000)/1000</f>
        <v>55</v>
      </c>
      <c r="H79" s="12"/>
      <c r="I79" s="54" t="s">
        <v>21</v>
      </c>
      <c r="K79" s="13"/>
    </row>
    <row r="80" spans="1:11" ht="22.5" customHeight="1" thickBot="1">
      <c r="A80" s="49"/>
      <c r="B80" s="59"/>
      <c r="C80" s="49"/>
      <c r="D80" s="49"/>
      <c r="E80" s="10" t="s">
        <v>14</v>
      </c>
      <c r="F80" s="11">
        <f t="shared" si="2"/>
        <v>55</v>
      </c>
      <c r="G80" s="11">
        <v>55</v>
      </c>
      <c r="H80" s="12"/>
      <c r="I80" s="59"/>
      <c r="K80" s="13"/>
    </row>
    <row r="81" spans="1:11" ht="24" customHeight="1" thickBot="1">
      <c r="A81" s="50"/>
      <c r="B81" s="55"/>
      <c r="C81" s="50"/>
      <c r="D81" s="50"/>
      <c r="E81" s="10" t="s">
        <v>42</v>
      </c>
      <c r="F81" s="11">
        <f t="shared" si="2"/>
        <v>55</v>
      </c>
      <c r="G81" s="11">
        <v>55</v>
      </c>
      <c r="H81" s="12"/>
      <c r="I81" s="55"/>
      <c r="K81" s="13"/>
    </row>
    <row r="82" spans="1:11" ht="25.5" customHeight="1" thickBot="1">
      <c r="A82" s="48">
        <v>8</v>
      </c>
      <c r="B82" s="54" t="s">
        <v>59</v>
      </c>
      <c r="C82" s="48" t="s">
        <v>84</v>
      </c>
      <c r="D82" s="48" t="s">
        <v>60</v>
      </c>
      <c r="E82" s="10" t="s">
        <v>13</v>
      </c>
      <c r="F82" s="11">
        <f t="shared" si="2"/>
        <v>170</v>
      </c>
      <c r="G82" s="11">
        <f>(170000)/1000</f>
        <v>170</v>
      </c>
      <c r="H82" s="12"/>
      <c r="I82" s="54" t="s">
        <v>20</v>
      </c>
      <c r="K82" s="13"/>
    </row>
    <row r="83" spans="1:11" ht="24.75" customHeight="1" thickBot="1">
      <c r="A83" s="49"/>
      <c r="B83" s="59"/>
      <c r="C83" s="49"/>
      <c r="D83" s="49"/>
      <c r="E83" s="10" t="s">
        <v>14</v>
      </c>
      <c r="F83" s="11">
        <f t="shared" si="2"/>
        <v>200</v>
      </c>
      <c r="G83" s="11">
        <v>200</v>
      </c>
      <c r="H83" s="12"/>
      <c r="I83" s="59"/>
      <c r="K83" s="13"/>
    </row>
    <row r="84" spans="1:11" ht="24" customHeight="1" thickBot="1">
      <c r="A84" s="50"/>
      <c r="B84" s="55"/>
      <c r="C84" s="50"/>
      <c r="D84" s="50"/>
      <c r="E84" s="10" t="s">
        <v>42</v>
      </c>
      <c r="F84" s="11">
        <f t="shared" si="2"/>
        <v>200</v>
      </c>
      <c r="G84" s="11">
        <v>200</v>
      </c>
      <c r="H84" s="12"/>
      <c r="I84" s="55"/>
      <c r="K84" s="13"/>
    </row>
    <row r="85" spans="1:11" ht="20.25" customHeight="1" thickBot="1">
      <c r="A85" s="48">
        <v>9</v>
      </c>
      <c r="B85" s="54" t="s">
        <v>79</v>
      </c>
      <c r="C85" s="48" t="s">
        <v>84</v>
      </c>
      <c r="D85" s="48" t="s">
        <v>76</v>
      </c>
      <c r="E85" s="10" t="s">
        <v>13</v>
      </c>
      <c r="F85" s="11">
        <f>G85+H85</f>
        <v>199.077</v>
      </c>
      <c r="G85" s="11">
        <f>(199077)/1000</f>
        <v>199.077</v>
      </c>
      <c r="H85" s="12"/>
      <c r="I85" s="54" t="s">
        <v>20</v>
      </c>
      <c r="K85" s="13"/>
    </row>
    <row r="86" spans="1:11" ht="22.5" customHeight="1" thickBot="1">
      <c r="A86" s="49"/>
      <c r="B86" s="59"/>
      <c r="C86" s="49"/>
      <c r="D86" s="49"/>
      <c r="E86" s="10" t="s">
        <v>14</v>
      </c>
      <c r="F86" s="11">
        <f>G86+H86</f>
        <v>0</v>
      </c>
      <c r="G86" s="11">
        <v>0</v>
      </c>
      <c r="H86" s="12"/>
      <c r="I86" s="59"/>
      <c r="K86" s="13"/>
    </row>
    <row r="87" spans="1:11" ht="24" customHeight="1" thickBot="1">
      <c r="A87" s="50"/>
      <c r="B87" s="55"/>
      <c r="C87" s="50"/>
      <c r="D87" s="50"/>
      <c r="E87" s="10" t="s">
        <v>42</v>
      </c>
      <c r="F87" s="11">
        <f>G87+H87</f>
        <v>0</v>
      </c>
      <c r="G87" s="11">
        <v>0</v>
      </c>
      <c r="H87" s="12"/>
      <c r="I87" s="55"/>
      <c r="K87" s="13"/>
    </row>
    <row r="88" spans="1:11" ht="18" customHeight="1" thickBot="1">
      <c r="A88" s="48">
        <v>10</v>
      </c>
      <c r="B88" s="56" t="s">
        <v>63</v>
      </c>
      <c r="C88" s="48" t="s">
        <v>84</v>
      </c>
      <c r="D88" s="48" t="s">
        <v>55</v>
      </c>
      <c r="E88" s="10" t="s">
        <v>13</v>
      </c>
      <c r="F88" s="11">
        <f t="shared" si="2"/>
        <v>186.077</v>
      </c>
      <c r="G88" s="11">
        <f>(162091+23986)/1000</f>
        <v>186.077</v>
      </c>
      <c r="H88" s="12"/>
      <c r="I88" s="54" t="s">
        <v>20</v>
      </c>
      <c r="K88" s="13"/>
    </row>
    <row r="89" spans="1:11" ht="24" customHeight="1" thickBot="1">
      <c r="A89" s="49"/>
      <c r="B89" s="57"/>
      <c r="C89" s="49"/>
      <c r="D89" s="49"/>
      <c r="E89" s="10" t="s">
        <v>14</v>
      </c>
      <c r="F89" s="11">
        <f t="shared" si="2"/>
        <v>200</v>
      </c>
      <c r="G89" s="11">
        <v>200</v>
      </c>
      <c r="H89" s="12"/>
      <c r="I89" s="59"/>
      <c r="K89" s="13"/>
    </row>
    <row r="90" spans="1:11" ht="19.5" customHeight="1" thickBot="1">
      <c r="A90" s="50"/>
      <c r="B90" s="58"/>
      <c r="C90" s="50"/>
      <c r="D90" s="50"/>
      <c r="E90" s="10" t="s">
        <v>42</v>
      </c>
      <c r="F90" s="11">
        <f t="shared" si="2"/>
        <v>200</v>
      </c>
      <c r="G90" s="11">
        <v>200</v>
      </c>
      <c r="H90" s="12"/>
      <c r="I90" s="55"/>
      <c r="K90" s="13"/>
    </row>
    <row r="91" spans="1:11" s="30" customFormat="1" ht="20.25" customHeight="1" thickBot="1">
      <c r="A91" s="48">
        <v>11</v>
      </c>
      <c r="B91" s="56" t="s">
        <v>61</v>
      </c>
      <c r="C91" s="48" t="s">
        <v>84</v>
      </c>
      <c r="D91" s="48" t="s">
        <v>55</v>
      </c>
      <c r="E91" s="10" t="s">
        <v>13</v>
      </c>
      <c r="F91" s="11">
        <f t="shared" si="2"/>
        <v>57.077</v>
      </c>
      <c r="G91" s="11">
        <f>(57077)/1000</f>
        <v>57.077</v>
      </c>
      <c r="H91" s="12"/>
      <c r="I91" s="54" t="s">
        <v>20</v>
      </c>
      <c r="K91" s="31"/>
    </row>
    <row r="92" spans="1:11" s="30" customFormat="1" ht="19.5" customHeight="1" thickBot="1">
      <c r="A92" s="49"/>
      <c r="B92" s="57"/>
      <c r="C92" s="49"/>
      <c r="D92" s="49"/>
      <c r="E92" s="10" t="s">
        <v>14</v>
      </c>
      <c r="F92" s="11">
        <f t="shared" si="2"/>
        <v>60</v>
      </c>
      <c r="G92" s="11">
        <v>60</v>
      </c>
      <c r="H92" s="12"/>
      <c r="I92" s="59"/>
      <c r="K92" s="31"/>
    </row>
    <row r="93" spans="1:11" s="30" customFormat="1" ht="24" customHeight="1" thickBot="1">
      <c r="A93" s="50"/>
      <c r="B93" s="58"/>
      <c r="C93" s="50"/>
      <c r="D93" s="50"/>
      <c r="E93" s="10" t="s">
        <v>42</v>
      </c>
      <c r="F93" s="11">
        <f t="shared" si="2"/>
        <v>70</v>
      </c>
      <c r="G93" s="11">
        <v>70</v>
      </c>
      <c r="H93" s="12"/>
      <c r="I93" s="55"/>
      <c r="K93" s="31"/>
    </row>
    <row r="94" spans="1:11" s="30" customFormat="1" ht="61.5" customHeight="1" thickBot="1">
      <c r="A94" s="14">
        <v>12</v>
      </c>
      <c r="B94" s="32" t="s">
        <v>62</v>
      </c>
      <c r="C94" s="8" t="s">
        <v>84</v>
      </c>
      <c r="D94" s="8" t="s">
        <v>55</v>
      </c>
      <c r="E94" s="10" t="s">
        <v>13</v>
      </c>
      <c r="F94" s="11">
        <f t="shared" si="2"/>
        <v>139.452</v>
      </c>
      <c r="G94" s="11">
        <f>(139452)/1000</f>
        <v>139.452</v>
      </c>
      <c r="H94" s="12"/>
      <c r="I94" s="20" t="s">
        <v>20</v>
      </c>
      <c r="K94" s="31"/>
    </row>
    <row r="95" spans="1:11" s="30" customFormat="1" ht="20.25" customHeight="1" thickBot="1">
      <c r="A95" s="48">
        <v>13</v>
      </c>
      <c r="B95" s="56" t="s">
        <v>80</v>
      </c>
      <c r="C95" s="48" t="s">
        <v>84</v>
      </c>
      <c r="D95" s="48" t="s">
        <v>76</v>
      </c>
      <c r="E95" s="10" t="s">
        <v>13</v>
      </c>
      <c r="F95" s="11">
        <f aca="true" t="shared" si="3" ref="F95:F100">G95+H95</f>
        <v>509.092</v>
      </c>
      <c r="G95" s="11">
        <v>0</v>
      </c>
      <c r="H95" s="12">
        <f>509092/1000</f>
        <v>509.092</v>
      </c>
      <c r="I95" s="54" t="s">
        <v>20</v>
      </c>
      <c r="K95" s="31"/>
    </row>
    <row r="96" spans="1:11" s="30" customFormat="1" ht="19.5" customHeight="1" thickBot="1">
      <c r="A96" s="49"/>
      <c r="B96" s="57"/>
      <c r="C96" s="49"/>
      <c r="D96" s="49"/>
      <c r="E96" s="10" t="s">
        <v>14</v>
      </c>
      <c r="F96" s="11">
        <f t="shared" si="3"/>
        <v>0</v>
      </c>
      <c r="G96" s="11">
        <v>0</v>
      </c>
      <c r="H96" s="12"/>
      <c r="I96" s="59"/>
      <c r="K96" s="31"/>
    </row>
    <row r="97" spans="1:11" s="30" customFormat="1" ht="24" customHeight="1" thickBot="1">
      <c r="A97" s="50"/>
      <c r="B97" s="58"/>
      <c r="C97" s="50"/>
      <c r="D97" s="50"/>
      <c r="E97" s="10" t="s">
        <v>42</v>
      </c>
      <c r="F97" s="11">
        <f t="shared" si="3"/>
        <v>0</v>
      </c>
      <c r="G97" s="11">
        <v>0</v>
      </c>
      <c r="H97" s="12"/>
      <c r="I97" s="55"/>
      <c r="K97" s="31"/>
    </row>
    <row r="98" spans="1:11" s="30" customFormat="1" ht="20.25" customHeight="1" thickBot="1">
      <c r="A98" s="48">
        <v>14</v>
      </c>
      <c r="B98" s="56" t="s">
        <v>81</v>
      </c>
      <c r="C98" s="48" t="s">
        <v>84</v>
      </c>
      <c r="D98" s="48" t="s">
        <v>76</v>
      </c>
      <c r="E98" s="10" t="s">
        <v>13</v>
      </c>
      <c r="F98" s="11">
        <f t="shared" si="3"/>
        <v>670.71</v>
      </c>
      <c r="G98" s="11">
        <v>0</v>
      </c>
      <c r="H98" s="12">
        <f>670710/1000</f>
        <v>670.71</v>
      </c>
      <c r="I98" s="54" t="s">
        <v>20</v>
      </c>
      <c r="K98" s="31"/>
    </row>
    <row r="99" spans="1:11" s="30" customFormat="1" ht="19.5" customHeight="1" thickBot="1">
      <c r="A99" s="49"/>
      <c r="B99" s="57"/>
      <c r="C99" s="49"/>
      <c r="D99" s="49"/>
      <c r="E99" s="10" t="s">
        <v>14</v>
      </c>
      <c r="F99" s="11">
        <f t="shared" si="3"/>
        <v>0</v>
      </c>
      <c r="G99" s="11">
        <v>0</v>
      </c>
      <c r="H99" s="12"/>
      <c r="I99" s="59"/>
      <c r="K99" s="31"/>
    </row>
    <row r="100" spans="1:11" s="30" customFormat="1" ht="24" customHeight="1" thickBot="1">
      <c r="A100" s="50"/>
      <c r="B100" s="58"/>
      <c r="C100" s="50"/>
      <c r="D100" s="50"/>
      <c r="E100" s="10" t="s">
        <v>42</v>
      </c>
      <c r="F100" s="11">
        <f t="shared" si="3"/>
        <v>0</v>
      </c>
      <c r="G100" s="11">
        <v>0</v>
      </c>
      <c r="H100" s="12"/>
      <c r="I100" s="55"/>
      <c r="K100" s="31"/>
    </row>
    <row r="101" spans="1:11" s="19" customFormat="1" ht="13.5" thickBot="1">
      <c r="A101" s="67" t="s">
        <v>0</v>
      </c>
      <c r="B101" s="68"/>
      <c r="C101" s="68"/>
      <c r="D101" s="68"/>
      <c r="E101" s="69"/>
      <c r="F101" s="17">
        <f>SUM(F63:F100)</f>
        <v>6154.285</v>
      </c>
      <c r="G101" s="17">
        <f>SUM(G63:G100)</f>
        <v>4974.483</v>
      </c>
      <c r="H101" s="17">
        <f>SUM(H63:H100)</f>
        <v>1179.8020000000001</v>
      </c>
      <c r="I101" s="18"/>
      <c r="K101" s="13"/>
    </row>
    <row r="102" spans="1:11" ht="16.5" thickBot="1">
      <c r="A102" s="62" t="s">
        <v>24</v>
      </c>
      <c r="B102" s="63"/>
      <c r="C102" s="63"/>
      <c r="D102" s="63"/>
      <c r="E102" s="63"/>
      <c r="F102" s="63"/>
      <c r="G102" s="63"/>
      <c r="H102" s="63"/>
      <c r="I102" s="64"/>
      <c r="K102" s="13"/>
    </row>
    <row r="103" spans="1:11" ht="30" customHeight="1" thickBot="1">
      <c r="A103" s="48">
        <v>1</v>
      </c>
      <c r="B103" s="54" t="s">
        <v>22</v>
      </c>
      <c r="C103" s="48" t="s">
        <v>84</v>
      </c>
      <c r="D103" s="48" t="s">
        <v>64</v>
      </c>
      <c r="E103" s="10" t="s">
        <v>13</v>
      </c>
      <c r="F103" s="11">
        <f aca="true" t="shared" si="4" ref="F103:F109">G103+H103</f>
        <v>714.793</v>
      </c>
      <c r="G103" s="11"/>
      <c r="H103" s="11">
        <f>(196893+470975+46925)/1000</f>
        <v>714.793</v>
      </c>
      <c r="I103" s="54" t="s">
        <v>23</v>
      </c>
      <c r="K103" s="13"/>
    </row>
    <row r="104" spans="1:11" ht="22.5" customHeight="1" thickBot="1">
      <c r="A104" s="49"/>
      <c r="B104" s="59"/>
      <c r="C104" s="49"/>
      <c r="D104" s="49"/>
      <c r="E104" s="10" t="s">
        <v>14</v>
      </c>
      <c r="F104" s="11">
        <f t="shared" si="4"/>
        <v>500</v>
      </c>
      <c r="G104" s="11"/>
      <c r="H104" s="12">
        <v>500</v>
      </c>
      <c r="I104" s="59"/>
      <c r="K104" s="13"/>
    </row>
    <row r="105" spans="1:11" ht="22.5" customHeight="1" thickBot="1">
      <c r="A105" s="50"/>
      <c r="B105" s="55"/>
      <c r="C105" s="50"/>
      <c r="D105" s="50"/>
      <c r="E105" s="10" t="s">
        <v>42</v>
      </c>
      <c r="F105" s="11">
        <f t="shared" si="4"/>
        <v>500</v>
      </c>
      <c r="G105" s="11"/>
      <c r="H105" s="12">
        <v>500</v>
      </c>
      <c r="I105" s="55"/>
      <c r="K105" s="13"/>
    </row>
    <row r="106" spans="1:11" ht="66" customHeight="1" thickBot="1">
      <c r="A106" s="14">
        <v>2</v>
      </c>
      <c r="B106" s="15" t="s">
        <v>66</v>
      </c>
      <c r="C106" s="8" t="s">
        <v>84</v>
      </c>
      <c r="D106" s="14" t="s">
        <v>44</v>
      </c>
      <c r="E106" s="10" t="s">
        <v>13</v>
      </c>
      <c r="F106" s="11">
        <f t="shared" si="4"/>
        <v>41.89</v>
      </c>
      <c r="G106" s="11"/>
      <c r="H106" s="11">
        <f>(5414+5362+10194+20920)/1000</f>
        <v>41.89</v>
      </c>
      <c r="I106" s="16" t="s">
        <v>25</v>
      </c>
      <c r="K106" s="13"/>
    </row>
    <row r="107" spans="1:11" ht="68.25" customHeight="1" thickBot="1">
      <c r="A107" s="44">
        <v>3</v>
      </c>
      <c r="B107" s="41" t="s">
        <v>69</v>
      </c>
      <c r="C107" s="38" t="s">
        <v>84</v>
      </c>
      <c r="D107" s="38" t="s">
        <v>55</v>
      </c>
      <c r="E107" s="39" t="s">
        <v>13</v>
      </c>
      <c r="F107" s="40">
        <f t="shared" si="4"/>
        <v>185.616</v>
      </c>
      <c r="G107" s="40"/>
      <c r="H107" s="40">
        <f>185616/1000</f>
        <v>185.616</v>
      </c>
      <c r="I107" s="41" t="s">
        <v>23</v>
      </c>
      <c r="K107" s="13"/>
    </row>
    <row r="108" spans="1:11" ht="68.25" customHeight="1" thickBot="1">
      <c r="A108" s="44">
        <v>4</v>
      </c>
      <c r="B108" s="41" t="s">
        <v>96</v>
      </c>
      <c r="C108" s="38" t="s">
        <v>84</v>
      </c>
      <c r="D108" s="38" t="s">
        <v>55</v>
      </c>
      <c r="E108" s="39" t="s">
        <v>13</v>
      </c>
      <c r="F108" s="40">
        <f>G108+H108</f>
        <v>47.968</v>
      </c>
      <c r="G108" s="40"/>
      <c r="H108" s="40">
        <f>47968/1000</f>
        <v>47.968</v>
      </c>
      <c r="I108" s="41" t="s">
        <v>23</v>
      </c>
      <c r="K108" s="13"/>
    </row>
    <row r="109" spans="1:11" ht="58.5" customHeight="1" thickBot="1">
      <c r="A109" s="21">
        <v>5</v>
      </c>
      <c r="B109" s="16" t="s">
        <v>72</v>
      </c>
      <c r="C109" s="8" t="s">
        <v>84</v>
      </c>
      <c r="D109" s="8" t="s">
        <v>55</v>
      </c>
      <c r="E109" s="10" t="s">
        <v>13</v>
      </c>
      <c r="F109" s="11">
        <f t="shared" si="4"/>
        <v>1450</v>
      </c>
      <c r="G109" s="11"/>
      <c r="H109" s="11">
        <f>1450000/1000</f>
        <v>1450</v>
      </c>
      <c r="I109" s="16" t="s">
        <v>23</v>
      </c>
      <c r="K109" s="13"/>
    </row>
    <row r="110" spans="1:11" ht="66" customHeight="1" thickBot="1">
      <c r="A110" s="14">
        <v>6</v>
      </c>
      <c r="B110" s="15" t="s">
        <v>82</v>
      </c>
      <c r="C110" s="8" t="s">
        <v>84</v>
      </c>
      <c r="D110" s="14" t="s">
        <v>76</v>
      </c>
      <c r="E110" s="10" t="s">
        <v>13</v>
      </c>
      <c r="F110" s="11">
        <f>G110+H110</f>
        <v>377.344</v>
      </c>
      <c r="G110" s="11"/>
      <c r="H110" s="11">
        <f>(377344)/1000</f>
        <v>377.344</v>
      </c>
      <c r="I110" s="16" t="s">
        <v>25</v>
      </c>
      <c r="K110" s="13"/>
    </row>
    <row r="111" spans="1:11" ht="12.75" customHeight="1" thickBot="1">
      <c r="A111" s="46" t="s">
        <v>9</v>
      </c>
      <c r="B111" s="47"/>
      <c r="C111" s="47"/>
      <c r="D111" s="47"/>
      <c r="E111" s="22"/>
      <c r="F111" s="17">
        <f>SUM(F103:F110)</f>
        <v>3817.6110000000003</v>
      </c>
      <c r="G111" s="17">
        <f>SUM(G103:G110)</f>
        <v>0</v>
      </c>
      <c r="H111" s="17">
        <f>SUM(H103:H110)</f>
        <v>3817.6110000000003</v>
      </c>
      <c r="I111" s="23" t="s">
        <v>8</v>
      </c>
      <c r="K111" s="13"/>
    </row>
    <row r="112" spans="1:11" ht="16.5" thickBot="1">
      <c r="A112" s="62" t="s">
        <v>49</v>
      </c>
      <c r="B112" s="63"/>
      <c r="C112" s="63"/>
      <c r="D112" s="63"/>
      <c r="E112" s="63"/>
      <c r="F112" s="63"/>
      <c r="G112" s="63"/>
      <c r="H112" s="63"/>
      <c r="I112" s="64"/>
      <c r="K112" s="13"/>
    </row>
    <row r="113" spans="1:11" ht="54" customHeight="1" thickBot="1">
      <c r="A113" s="8">
        <v>1</v>
      </c>
      <c r="B113" s="9" t="s">
        <v>50</v>
      </c>
      <c r="C113" s="8" t="s">
        <v>84</v>
      </c>
      <c r="D113" s="8" t="s">
        <v>44</v>
      </c>
      <c r="E113" s="8" t="s">
        <v>13</v>
      </c>
      <c r="F113" s="11">
        <f>G113+H113</f>
        <v>44.48</v>
      </c>
      <c r="G113" s="11">
        <f>(44480)/1000</f>
        <v>44.48</v>
      </c>
      <c r="H113" s="12"/>
      <c r="I113" s="9" t="s">
        <v>16</v>
      </c>
      <c r="K113" s="13"/>
    </row>
    <row r="114" spans="1:11" s="25" customFormat="1" ht="13.5" thickBot="1">
      <c r="A114" s="67" t="s">
        <v>0</v>
      </c>
      <c r="B114" s="68"/>
      <c r="C114" s="68"/>
      <c r="D114" s="68"/>
      <c r="E114" s="69"/>
      <c r="F114" s="17">
        <f>SUM(F113:F113)</f>
        <v>44.48</v>
      </c>
      <c r="G114" s="17">
        <f>SUM(G113:G113)</f>
        <v>44.48</v>
      </c>
      <c r="H114" s="17">
        <f>SUM(H113:H113)</f>
        <v>0</v>
      </c>
      <c r="I114" s="18"/>
      <c r="K114" s="26"/>
    </row>
    <row r="115" spans="1:11" ht="16.5" thickBot="1">
      <c r="A115" s="62" t="s">
        <v>67</v>
      </c>
      <c r="B115" s="63"/>
      <c r="C115" s="63"/>
      <c r="D115" s="63"/>
      <c r="E115" s="63"/>
      <c r="F115" s="63"/>
      <c r="G115" s="63"/>
      <c r="H115" s="63"/>
      <c r="I115" s="64"/>
      <c r="K115" s="13"/>
    </row>
    <row r="116" spans="1:11" ht="68.25" customHeight="1" thickBot="1">
      <c r="A116" s="8">
        <v>1</v>
      </c>
      <c r="B116" s="9" t="s">
        <v>68</v>
      </c>
      <c r="C116" s="8" t="s">
        <v>84</v>
      </c>
      <c r="D116" s="8" t="s">
        <v>55</v>
      </c>
      <c r="E116" s="8" t="s">
        <v>13</v>
      </c>
      <c r="F116" s="11">
        <f>G116</f>
        <v>199</v>
      </c>
      <c r="G116" s="11">
        <f>(199000)/1000</f>
        <v>199</v>
      </c>
      <c r="H116" s="12"/>
      <c r="I116" s="9" t="s">
        <v>16</v>
      </c>
      <c r="K116" s="13"/>
    </row>
    <row r="117" spans="1:11" ht="68.25" customHeight="1" thickBot="1">
      <c r="A117" s="38">
        <v>2</v>
      </c>
      <c r="B117" s="42" t="s">
        <v>97</v>
      </c>
      <c r="C117" s="38" t="s">
        <v>84</v>
      </c>
      <c r="D117" s="38" t="s">
        <v>55</v>
      </c>
      <c r="E117" s="38" t="s">
        <v>13</v>
      </c>
      <c r="F117" s="40">
        <f>G117</f>
        <v>152.076</v>
      </c>
      <c r="G117" s="40">
        <f>(152076)/1000</f>
        <v>152.076</v>
      </c>
      <c r="H117" s="43"/>
      <c r="I117" s="42" t="s">
        <v>16</v>
      </c>
      <c r="K117" s="13"/>
    </row>
    <row r="118" spans="1:11" ht="68.25" customHeight="1" thickBot="1">
      <c r="A118" s="38">
        <v>3</v>
      </c>
      <c r="B118" s="42" t="s">
        <v>98</v>
      </c>
      <c r="C118" s="38" t="s">
        <v>84</v>
      </c>
      <c r="D118" s="38" t="s">
        <v>55</v>
      </c>
      <c r="E118" s="38" t="s">
        <v>13</v>
      </c>
      <c r="F118" s="40">
        <f>G118</f>
        <v>147.728</v>
      </c>
      <c r="G118" s="40">
        <f>(147728)/1000</f>
        <v>147.728</v>
      </c>
      <c r="H118" s="43"/>
      <c r="I118" s="42" t="s">
        <v>16</v>
      </c>
      <c r="K118" s="13"/>
    </row>
    <row r="119" spans="1:11" s="25" customFormat="1" ht="13.5" thickBot="1">
      <c r="A119" s="67" t="s">
        <v>0</v>
      </c>
      <c r="B119" s="68"/>
      <c r="C119" s="68"/>
      <c r="D119" s="68"/>
      <c r="E119" s="69"/>
      <c r="F119" s="17">
        <f>SUM(F117:F118)+F116</f>
        <v>498.804</v>
      </c>
      <c r="G119" s="17">
        <f>SUM(G117:G118)+G116</f>
        <v>498.804</v>
      </c>
      <c r="H119" s="17">
        <f>SUM(H117:H117)</f>
        <v>0</v>
      </c>
      <c r="I119" s="18"/>
      <c r="K119" s="26"/>
    </row>
    <row r="120" spans="1:9" ht="16.5" customHeight="1" thickBot="1">
      <c r="A120" s="74" t="s">
        <v>32</v>
      </c>
      <c r="B120" s="75"/>
      <c r="C120" s="75"/>
      <c r="D120" s="75"/>
      <c r="E120" s="76"/>
      <c r="F120" s="17">
        <f>F51+F61+F101+F111+F114+F119+F54</f>
        <v>20038.876</v>
      </c>
      <c r="G120" s="17">
        <f>G51+G61+G101+G111+G114+G119+G54</f>
        <v>14639.852000000003</v>
      </c>
      <c r="H120" s="17">
        <f>H51+H61+H101+H111+H114+H119+H54</f>
        <v>5399.024</v>
      </c>
      <c r="I120" s="23" t="s">
        <v>8</v>
      </c>
    </row>
    <row r="121" spans="1:9" s="19" customFormat="1" ht="16.5" thickBot="1">
      <c r="A121" s="71" t="s">
        <v>41</v>
      </c>
      <c r="B121" s="72"/>
      <c r="C121" s="72"/>
      <c r="D121" s="72"/>
      <c r="E121" s="73"/>
      <c r="F121" s="17">
        <f>F14+F17+F20+F27+F30+F31+F32+F33+F42+F49+F56+F57+F60+F63+F66+F69+F72+F73+F76+F79+F82+F88+F91+F94+F103+F106+F107+F109+F113+F117+F85+F95+F98+F110+F53+F23+F26+F36+F39+F45+F48+F59+F118+F108+F116</f>
        <v>10048.875999999998</v>
      </c>
      <c r="G121" s="17">
        <f>G14+G17+G20+G27+G30+G31+G32+G33+G42+G49+G56+G57+G60+G63+G66+G69+G72+G73+G76+G79+G82+G88+G91+G94+G103+G106+G107+G109+G113+G117+G85+G95+G98+G110+G53+G23+G26+G36+G39+G45+G48+G59+G118+G116</f>
        <v>5649.852</v>
      </c>
      <c r="H121" s="17">
        <f>H14+H17+H20+H27+H30+H31+H32+H33+H42+H49+H56+H57+H60+H63+H66+H69+H72+H73+H76+H79+H82+H88+H91+H94+H103+H106+H107+H109+H113+H117+H85+H95+H98+H110+H53+H23+H26+H36+H39+H45+H48+H59+H118+H108</f>
        <v>4399.024</v>
      </c>
      <c r="I121" s="18"/>
    </row>
    <row r="122" spans="1:9" ht="16.5" customHeight="1" thickBot="1">
      <c r="A122" s="74" t="s">
        <v>14</v>
      </c>
      <c r="B122" s="75"/>
      <c r="C122" s="75"/>
      <c r="D122" s="75"/>
      <c r="E122" s="76"/>
      <c r="F122" s="17">
        <f>F15+F18+F21+F28+F34+F43+F50+F58+F64+F67+F70+F74+F77+F80+F83+F89+F92+F104+F86+F96+F99+F24+F37+F40+F46</f>
        <v>4955</v>
      </c>
      <c r="G122" s="17">
        <f>G15+G18+G21+G28+G34+G43+G50+G58+G64+G67+G70+G74+G77+G80+G83+G89+G92+G104+G86+G96+G99+G24+G37+G40+G46</f>
        <v>4455</v>
      </c>
      <c r="H122" s="17">
        <f>H15+H18+H21+H28+H34+H43+H50+H58+H64+H67+H70+H74+H77+H80+H83+H89+H92+H104+H86+H96+H99+H24+H37+H40+H46</f>
        <v>500</v>
      </c>
      <c r="I122" s="23" t="s">
        <v>8</v>
      </c>
    </row>
    <row r="123" spans="1:9" ht="16.5" customHeight="1" thickBot="1">
      <c r="A123" s="74" t="s">
        <v>42</v>
      </c>
      <c r="B123" s="75"/>
      <c r="C123" s="75"/>
      <c r="D123" s="75"/>
      <c r="E123" s="76"/>
      <c r="F123" s="17">
        <f>F16+F19+F22+F29+F35+F44+F65+F68+F71+F75+F78+F81+F84+F90+F93+F105+F87+F97+F100+F25+F38+F41+F47</f>
        <v>5035</v>
      </c>
      <c r="G123" s="17">
        <f>G16+G19+G22+G29+G35+G44+G65+G68+G71+G75+G78+G81+G84+G90+G93+G105+G87+G97+G100+G25+G38+G41+G47</f>
        <v>4535</v>
      </c>
      <c r="H123" s="17">
        <f>H16+H19+H22+H29+H35+H44+H65+H68+H71+H75+H78+H81+H84+H90+H93+H105+H87+H97+H100+H25+H38+H41+H47</f>
        <v>500</v>
      </c>
      <c r="I123" s="23" t="s">
        <v>8</v>
      </c>
    </row>
    <row r="126" spans="2:3" ht="15.75">
      <c r="B126" s="24" t="s">
        <v>26</v>
      </c>
      <c r="C126" s="24"/>
    </row>
  </sheetData>
  <sheetProtection/>
  <mergeCells count="156">
    <mergeCell ref="B98:B100"/>
    <mergeCell ref="D98:D100"/>
    <mergeCell ref="I98:I100"/>
    <mergeCell ref="A85:A87"/>
    <mergeCell ref="B85:B87"/>
    <mergeCell ref="D85:D87"/>
    <mergeCell ref="I85:I87"/>
    <mergeCell ref="A95:A97"/>
    <mergeCell ref="B95:B97"/>
    <mergeCell ref="D95:D97"/>
    <mergeCell ref="I95:I97"/>
    <mergeCell ref="H2:I2"/>
    <mergeCell ref="A51:E51"/>
    <mergeCell ref="A55:I55"/>
    <mergeCell ref="D33:D35"/>
    <mergeCell ref="A52:I52"/>
    <mergeCell ref="A54:E54"/>
    <mergeCell ref="A14:A16"/>
    <mergeCell ref="I20:I22"/>
    <mergeCell ref="I8:I11"/>
    <mergeCell ref="D14:D16"/>
    <mergeCell ref="F9:H9"/>
    <mergeCell ref="I14:I16"/>
    <mergeCell ref="E8:E11"/>
    <mergeCell ref="A66:A68"/>
    <mergeCell ref="B33:B35"/>
    <mergeCell ref="I49:I50"/>
    <mergeCell ref="A8:A11"/>
    <mergeCell ref="B8:B11"/>
    <mergeCell ref="A20:A22"/>
    <mergeCell ref="B42:B44"/>
    <mergeCell ref="B63:B65"/>
    <mergeCell ref="F8:H8"/>
    <mergeCell ref="I27:I29"/>
    <mergeCell ref="A121:E121"/>
    <mergeCell ref="A122:E122"/>
    <mergeCell ref="A123:E123"/>
    <mergeCell ref="B66:B68"/>
    <mergeCell ref="D66:D68"/>
    <mergeCell ref="A120:E120"/>
    <mergeCell ref="A112:I112"/>
    <mergeCell ref="A119:E119"/>
    <mergeCell ref="I69:I71"/>
    <mergeCell ref="A79:A81"/>
    <mergeCell ref="A114:E114"/>
    <mergeCell ref="B5:I5"/>
    <mergeCell ref="A61:E61"/>
    <mergeCell ref="A101:E101"/>
    <mergeCell ref="A102:I102"/>
    <mergeCell ref="I63:I65"/>
    <mergeCell ref="A62:I62"/>
    <mergeCell ref="I66:I68"/>
    <mergeCell ref="B73:B75"/>
    <mergeCell ref="D42:D44"/>
    <mergeCell ref="B6:I6"/>
    <mergeCell ref="A98:A100"/>
    <mergeCell ref="A17:A19"/>
    <mergeCell ref="B17:B19"/>
    <mergeCell ref="D17:D19"/>
    <mergeCell ref="I17:I19"/>
    <mergeCell ref="A49:A50"/>
    <mergeCell ref="B49:B50"/>
    <mergeCell ref="I73:I75"/>
    <mergeCell ref="A76:A78"/>
    <mergeCell ref="A115:I115"/>
    <mergeCell ref="D63:D65"/>
    <mergeCell ref="A63:A65"/>
    <mergeCell ref="G10:H10"/>
    <mergeCell ref="A27:A29"/>
    <mergeCell ref="B27:B29"/>
    <mergeCell ref="D27:D29"/>
    <mergeCell ref="A73:A75"/>
    <mergeCell ref="D73:D75"/>
    <mergeCell ref="A111:D111"/>
    <mergeCell ref="A69:A71"/>
    <mergeCell ref="B69:B71"/>
    <mergeCell ref="D69:D71"/>
    <mergeCell ref="I76:I78"/>
    <mergeCell ref="A23:A25"/>
    <mergeCell ref="B23:B25"/>
    <mergeCell ref="D23:D25"/>
    <mergeCell ref="C17:C19"/>
    <mergeCell ref="D20:D22"/>
    <mergeCell ref="B20:B22"/>
    <mergeCell ref="D49:D50"/>
    <mergeCell ref="F10:F11"/>
    <mergeCell ref="C20:C22"/>
    <mergeCell ref="C23:C25"/>
    <mergeCell ref="C27:C29"/>
    <mergeCell ref="A13:I13"/>
    <mergeCell ref="D8:D11"/>
    <mergeCell ref="C14:C16"/>
    <mergeCell ref="C8:C11"/>
    <mergeCell ref="B14:B16"/>
    <mergeCell ref="B103:B105"/>
    <mergeCell ref="A103:A105"/>
    <mergeCell ref="D103:D105"/>
    <mergeCell ref="I103:I105"/>
    <mergeCell ref="B76:B78"/>
    <mergeCell ref="D76:D78"/>
    <mergeCell ref="B79:B81"/>
    <mergeCell ref="D79:D81"/>
    <mergeCell ref="I79:I81"/>
    <mergeCell ref="A88:A90"/>
    <mergeCell ref="B88:B90"/>
    <mergeCell ref="D88:D90"/>
    <mergeCell ref="I88:I90"/>
    <mergeCell ref="A82:A84"/>
    <mergeCell ref="B82:B84"/>
    <mergeCell ref="D82:D84"/>
    <mergeCell ref="I82:I84"/>
    <mergeCell ref="A91:A93"/>
    <mergeCell ref="B91:B93"/>
    <mergeCell ref="D91:D93"/>
    <mergeCell ref="I91:I93"/>
    <mergeCell ref="I42:I44"/>
    <mergeCell ref="A33:A35"/>
    <mergeCell ref="I33:I35"/>
    <mergeCell ref="A42:A44"/>
    <mergeCell ref="C39:C41"/>
    <mergeCell ref="D39:D41"/>
    <mergeCell ref="I39:I41"/>
    <mergeCell ref="A36:A38"/>
    <mergeCell ref="I23:I25"/>
    <mergeCell ref="A45:A47"/>
    <mergeCell ref="B45:B47"/>
    <mergeCell ref="C45:C47"/>
    <mergeCell ref="D45:D47"/>
    <mergeCell ref="I45:I47"/>
    <mergeCell ref="D36:D38"/>
    <mergeCell ref="I36:I38"/>
    <mergeCell ref="C36:C38"/>
    <mergeCell ref="A39:A41"/>
    <mergeCell ref="I57:I58"/>
    <mergeCell ref="B57:B58"/>
    <mergeCell ref="D57:D58"/>
    <mergeCell ref="A57:A58"/>
    <mergeCell ref="C57:C58"/>
    <mergeCell ref="C49:C50"/>
    <mergeCell ref="C42:C44"/>
    <mergeCell ref="C33:C35"/>
    <mergeCell ref="B39:B41"/>
    <mergeCell ref="B36:B38"/>
    <mergeCell ref="C63:C65"/>
    <mergeCell ref="C66:C68"/>
    <mergeCell ref="C69:C71"/>
    <mergeCell ref="C73:C75"/>
    <mergeCell ref="C98:C100"/>
    <mergeCell ref="C103:C105"/>
    <mergeCell ref="C76:C78"/>
    <mergeCell ref="C79:C81"/>
    <mergeCell ref="C82:C84"/>
    <mergeCell ref="C85:C87"/>
    <mergeCell ref="C88:C90"/>
    <mergeCell ref="C91:C93"/>
    <mergeCell ref="C95:C97"/>
  </mergeCells>
  <printOptions/>
  <pageMargins left="0.3937007874015748" right="0" top="0.35433070866141736" bottom="0.1968503937007874" header="0.31496062992125984" footer="0.31496062992125984"/>
  <pageSetup fitToHeight="5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Admin</cp:lastModifiedBy>
  <cp:lastPrinted>2020-03-26T13:01:40Z</cp:lastPrinted>
  <dcterms:created xsi:type="dcterms:W3CDTF">2018-09-04T04:37:33Z</dcterms:created>
  <dcterms:modified xsi:type="dcterms:W3CDTF">2020-03-26T13:03:52Z</dcterms:modified>
  <cp:category/>
  <cp:version/>
  <cp:contentType/>
  <cp:contentStatus/>
</cp:coreProperties>
</file>