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5"/>
  </bookViews>
  <sheets>
    <sheet name="додаток 1" sheetId="1" r:id="rId1"/>
    <sheet name="додаток 2" sheetId="2" r:id="rId2"/>
    <sheet name="додаток 3" sheetId="3" r:id="rId3"/>
    <sheet name="додаток 4" sheetId="4" r:id="rId4"/>
    <sheet name="додаток 5 " sheetId="5" r:id="rId5"/>
    <sheet name="додаток 6" sheetId="6" r:id="rId6"/>
  </sheets>
  <definedNames>
    <definedName name="_xlnm.Print_Titles" localSheetId="1">'додаток 2'!$A:$D,'додаток 2'!$16:$21</definedName>
    <definedName name="_xlnm.Print_Titles" localSheetId="2">'додаток 3'!$15:$19</definedName>
    <definedName name="_xlnm.Print_Titles" localSheetId="3">'додаток 4'!$18:$20</definedName>
    <definedName name="_xlnm.Print_Titles" localSheetId="4">'додаток 5 '!$19:$24</definedName>
    <definedName name="_xlnm.Print_Titles" localSheetId="5">'додаток 6'!$16:$24</definedName>
  </definedNames>
  <calcPr fullCalcOnLoad="1"/>
</workbook>
</file>

<file path=xl/sharedStrings.xml><?xml version="1.0" encoding="utf-8"?>
<sst xmlns="http://schemas.openxmlformats.org/spreadsheetml/2006/main" count="700" uniqueCount="310">
  <si>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</si>
  <si>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</si>
  <si>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</si>
  <si>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</si>
  <si>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</si>
  <si>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</si>
  <si>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</si>
  <si>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</si>
  <si>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</si>
  <si>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</si>
  <si>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</si>
  <si>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</si>
  <si>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</si>
  <si>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</si>
  <si>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</si>
  <si>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</si>
  <si>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</si>
  <si>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</si>
  <si>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</si>
  <si>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</si>
  <si>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</si>
  <si>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</si>
  <si>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</si>
  <si>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</si>
  <si>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0212010</t>
  </si>
  <si>
    <t>2010</t>
  </si>
  <si>
    <t>0731</t>
  </si>
  <si>
    <t>Багатопрофільна стаціонарна медична допомога населенню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</si>
  <si>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</si>
  <si>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</si>
  <si>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0212111</t>
  </si>
  <si>
    <t>2111</t>
  </si>
  <si>
    <t>0726</t>
  </si>
  <si>
    <t>0620</t>
  </si>
  <si>
    <t>6014</t>
  </si>
  <si>
    <t>Забезпечення збору та вивезення сміття і відходів</t>
  </si>
  <si>
    <t>0216017</t>
  </si>
  <si>
    <t>6017</t>
  </si>
  <si>
    <t>Інша діяльність, пов'язана з експлуатацією об'єктів житлово - комунального господарства</t>
  </si>
  <si>
    <t>6030</t>
  </si>
  <si>
    <t>Організація благоустрою населених пунктів</t>
  </si>
  <si>
    <t>0640</t>
  </si>
  <si>
    <t>0443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</si>
  <si>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</si>
  <si>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</si>
  <si>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</si>
  <si>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</si>
  <si>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</si>
  <si>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0217693</t>
  </si>
  <si>
    <t>7693</t>
  </si>
  <si>
    <t>0218210</t>
  </si>
  <si>
    <t>8210</t>
  </si>
  <si>
    <t>0380</t>
  </si>
  <si>
    <t>Муніципальні формування з охорони громадського порядку</t>
  </si>
  <si>
    <t>7330</t>
  </si>
  <si>
    <t>7310</t>
  </si>
  <si>
    <t>Будівництво об"єктів житлово-комунального господарства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</si>
  <si>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</si>
  <si>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</si>
  <si>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0217361</t>
  </si>
  <si>
    <t>0217670</t>
  </si>
  <si>
    <t>7670</t>
  </si>
  <si>
    <t>Внески до статутного капіталу суб’єктів господарювання</t>
  </si>
  <si>
    <t>0217330</t>
  </si>
  <si>
    <t>Будівництво інших об"єктів комунальної власності</t>
  </si>
  <si>
    <t>0216071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</si>
  <si>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</si>
  <si>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</si>
  <si>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утримання архівного відділу Новокаховської міської ради</t>
  </si>
  <si>
    <t>0180</t>
  </si>
  <si>
    <t>0610000</t>
  </si>
  <si>
    <t>Відділ освіти  Новокаховської міської ради</t>
  </si>
  <si>
    <t>0160</t>
  </si>
  <si>
    <t>0611010</t>
  </si>
  <si>
    <t>1010</t>
  </si>
  <si>
    <t>0910</t>
  </si>
  <si>
    <t>Надання дошкільної освіти</t>
  </si>
  <si>
    <t>0921</t>
  </si>
  <si>
    <t>0960</t>
  </si>
  <si>
    <t>5031</t>
  </si>
  <si>
    <t>0810</t>
  </si>
  <si>
    <t>Утримання та навчально-тренувальна робота комунальних дитячо-юнацьких спортивних шкіл</t>
  </si>
  <si>
    <t>0810000</t>
  </si>
  <si>
    <t>Управління праці та соціального захисту населення Новокаховської міської ради</t>
  </si>
  <si>
    <t>Інші заходи, пов'язані з економічною діяльністю</t>
  </si>
  <si>
    <t>1010000</t>
  </si>
  <si>
    <t>Відділ культури і туризму Новокаховської міської ради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</si>
  <si>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</si>
  <si>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</si>
  <si>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</si>
  <si>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</si>
  <si>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</si>
  <si>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</si>
  <si>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</si>
  <si>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</si>
  <si>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</si>
  <si>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</si>
  <si>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</si>
  <si>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</si>
  <si>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</si>
  <si>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</si>
  <si>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</si>
  <si>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</si>
  <si>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</si>
  <si>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1110000</t>
  </si>
  <si>
    <t>Відділ у справах сім'ї, молоді, фізичної культури та спорту Новокаховської міської ради</t>
  </si>
  <si>
    <t>1110160</t>
  </si>
  <si>
    <t>1115031</t>
  </si>
  <si>
    <t>1115062</t>
  </si>
  <si>
    <t>5062</t>
  </si>
  <si>
    <t>3010000</t>
  </si>
  <si>
    <t>Управління з питань надзвичайних ситуацій та цивільного захисту населення Новокаховської міської ради</t>
  </si>
  <si>
    <t>3017693</t>
  </si>
  <si>
    <t>3110000</t>
  </si>
  <si>
    <t>Управління комунального майна, інфраструктури старостинських округів Новокаховської міської ради</t>
  </si>
  <si>
    <t>3116014</t>
  </si>
  <si>
    <t>3116030</t>
  </si>
  <si>
    <t>3116040</t>
  </si>
  <si>
    <t>6040</t>
  </si>
  <si>
    <t>Заходи, пов'язані з поліпшенням питної води</t>
  </si>
  <si>
    <t>3117310</t>
  </si>
  <si>
    <t>3117330</t>
  </si>
  <si>
    <t>Будівництво інших об'єктів  комунальної власності</t>
  </si>
  <si>
    <t>3310000</t>
  </si>
  <si>
    <t>Відділ реєстрації Новокаховської міської ради</t>
  </si>
  <si>
    <t>3310160</t>
  </si>
  <si>
    <t>3710000</t>
  </si>
  <si>
    <t>Фінансове управління Новокаховської міської ради</t>
  </si>
  <si>
    <t>УСЬОГО</t>
  </si>
  <si>
    <t>0617361</t>
  </si>
  <si>
    <t>Інші заходи, пов"язані з економічною діяльністю</t>
  </si>
  <si>
    <t>(код бюджету)</t>
  </si>
  <si>
    <t>Х</t>
  </si>
  <si>
    <t>0600000</t>
  </si>
  <si>
    <t>0800000</t>
  </si>
  <si>
    <t>1000000</t>
  </si>
  <si>
    <t>1100000</t>
  </si>
  <si>
    <t>3000000</t>
  </si>
  <si>
    <t>3100000</t>
  </si>
  <si>
    <t>3300000</t>
  </si>
  <si>
    <t>3700000</t>
  </si>
  <si>
    <t>Код</t>
  </si>
  <si>
    <t>Усього</t>
  </si>
  <si>
    <t>×</t>
  </si>
  <si>
    <t>Додаток 2</t>
  </si>
  <si>
    <t>21528000000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</si>
  <si>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</si>
  <si>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</si>
  <si>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 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</si>
  <si>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</si>
  <si>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</si>
  <si>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</si>
  <si>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</si>
  <si>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</si>
  <si>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</si>
  <si>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</si>
  <si>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</si>
  <si>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</si>
  <si>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Додаток 6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</si>
  <si>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</si>
  <si>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</si>
  <si>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</si>
  <si>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</si>
  <si>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</si>
  <si>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</si>
  <si>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</si>
  <si>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>0217322</t>
  </si>
  <si>
    <t>7322</t>
  </si>
  <si>
    <t>Будівництво медичних установ та закладів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</si>
  <si>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</si>
  <si>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</si>
  <si>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</si>
  <si>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</si>
  <si>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</si>
  <si>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</si>
  <si>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</si>
  <si>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Програма фінансової підтримки підприємств комунальної власності міста Нова Каховка на 2020-2022 роки</t>
  </si>
  <si>
    <t xml:space="preserve">Інша діяльність, пов’язана з експлуатацією об’єктів житлово-комунального господарства </t>
  </si>
  <si>
    <t>Програма благоустрою міста Нова Каховка на 2019-2021 роки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</si>
  <si>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</si>
  <si>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Відділ освіти Новокаховської міської ради</t>
  </si>
  <si>
    <t xml:space="preserve">Програма розвитку освітньої галузі на 2020-2022 роки </t>
  </si>
  <si>
    <t xml:space="preserve">Пограма розвитку освітньої галузі на 2020-2022 роки </t>
  </si>
  <si>
    <t>Відділ  культури і туризму Новокаховської міської ради</t>
  </si>
  <si>
    <t>Реалізація програм і заходів в галузі туризму та курортів</t>
  </si>
  <si>
    <t>Програма розвитку фізичної культури та спорту на території Новокаховської міської територіальної громади на 2020-2022 роки</t>
  </si>
  <si>
    <t>Підтримка  спорту вищих досягнень  та організацій, які  здійснюють  фізкультурно-спортивну діяльність в регіоні</t>
  </si>
  <si>
    <t xml:space="preserve">Програма забезпечення іншої діяльності та розвитку виконавчого комітету Новокаховської міської ради на 2021 рік  </t>
  </si>
  <si>
    <t>Програма розвитку інфраструктури старостинських округів Новокаховської міської територіальної громади на 2021 рік</t>
  </si>
  <si>
    <t>Програма територіальної оборони Новокаховської територіальної громади на 2020-2022 роки</t>
  </si>
  <si>
    <t>2018-2021</t>
  </si>
  <si>
    <t>Додаток 3</t>
  </si>
  <si>
    <t>субвенція з Таврійська</t>
  </si>
  <si>
    <t>Капітальний ремонт нежитлової будівлі по вул. Історична (Леніна), 13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</si>
  <si>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</si>
  <si>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</si>
  <si>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 Найменування бюджету-надавача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</si>
  <si>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</si>
  <si>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</si>
  <si>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</si>
  <si>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Керівництво і управління у відповідній сфері у містах (місті Києві), селищах, селах,  територіальних громадах</t>
  </si>
  <si>
    <t>0611021</t>
  </si>
  <si>
    <t>1021</t>
  </si>
  <si>
    <t xml:space="preserve">Надання загальної середньої освіти закладами загальної середньої освіти </t>
  </si>
  <si>
    <t>1011080</t>
  </si>
  <si>
    <t>1080</t>
  </si>
  <si>
    <t>додаткова дотація</t>
  </si>
  <si>
    <t>Первинна медична допомога населенню, що надається центрами первинної медичної  (медико-санітарної) допомоги</t>
  </si>
  <si>
    <t>7340</t>
  </si>
  <si>
    <t>Проектування, реставрація та охорона пам"яток архітектури</t>
  </si>
  <si>
    <t>0617321</t>
  </si>
  <si>
    <t>7321</t>
  </si>
  <si>
    <t>Будівництво освітніх установ та закладів</t>
  </si>
  <si>
    <t>Надання загальної середньої освіти закладами загальної середньої освіти</t>
  </si>
  <si>
    <t>Програма економічного, соціального та культурного розвитку міста Нова Каховка на 2021 рік</t>
  </si>
  <si>
    <t>Рішення Новокаховської міської ради           від 12.12.2019 р.       № 2433                      (зі змінами)</t>
  </si>
  <si>
    <t>Рішення Новокаховської міської ради           від 12.12.2019 р.       № 2428                   (зі змінами)</t>
  </si>
  <si>
    <t>Рішення Новокаховської міської ради  від 12.12.2019 р.        № 2418                 (зі змінами)</t>
  </si>
  <si>
    <t>Рішення Новокаховської міської ради  від 12.12.2019 р.        № 2435                    (зі змінами)</t>
  </si>
  <si>
    <t>Рішення Новокаховської міської ради  від 12.12.2019 р.        № 2446                      (зі змінами)</t>
  </si>
  <si>
    <t>Рішення Новокаховської міської ради  від 12.12.2019 р.        № 2446                    (зі змінами)</t>
  </si>
  <si>
    <t>Рішення Новокаховської міської ради  від 12.12.2019 р.        № 2464                   (зі змінами)</t>
  </si>
  <si>
    <t>Рішення Новокаховської міської ради  від 12.12.2019 р.        № 2472                    (зі змінами)</t>
  </si>
  <si>
    <t>Цільова  Програма розвитку культури і туризму Новокаховської міської територіальної громади на  2020-2022 роки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</si>
  <si>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</si>
  <si>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2020-2021</t>
  </si>
  <si>
    <t>1017324</t>
  </si>
  <si>
    <t>7324</t>
  </si>
  <si>
    <t>Будівництво  установ та закладів культури</t>
  </si>
  <si>
    <t>0817340</t>
  </si>
  <si>
    <t>0217340</t>
  </si>
  <si>
    <t>Субвенція з місцевого бюджету державному бюджету на виконання програм соціально-економічного розвитку регіонів</t>
  </si>
  <si>
    <t>3719800</t>
  </si>
  <si>
    <t>9800</t>
  </si>
  <si>
    <t>Будівництво споруд з протиерозійного захисту по балці р. Дніпро в межах смт. Козацьке в районі перетину провулку Дніпровського та вул. Шевченко та облаштування джерела по пров. Дніпровському</t>
  </si>
  <si>
    <t>Реконструкція вуличного освітлення в с. Веселе по вул. Дорожна-Чайковського КТП №43 Бериславського району Херсонської області (проектні роботи)</t>
  </si>
  <si>
    <t>Реконструкція вуличного освітлення в с. Веселе по вул. Зарічна КТП №43 Бериславського району Херсонської області (проектні роботи)</t>
  </si>
  <si>
    <t>Реконструкція вуличного освітлення в с. Веселе по вул. Польова КТП №43 Бериславського району Херсонської області (проектні роботи)</t>
  </si>
  <si>
    <t>Реконструкція вуличного освітлення в с. Веселе по вул. Чайковського КТП №43 Бериславського району Херсонської області (проектні роботи)</t>
  </si>
  <si>
    <t>Реставраційні роботи огорожі Літнього театру м. Нова Каховка</t>
  </si>
  <si>
    <t>Реставраційні роботи нежитлової будівлі по вул. Історична (Леніна), 13</t>
  </si>
  <si>
    <t>Рішення Новокаховської міської ради  від 12.12.2019 р.        № 2435                  (зі змінами)</t>
  </si>
  <si>
    <t>Будівництво другої черги міського кладовища (проектні роботи)</t>
  </si>
  <si>
    <t>0217470</t>
  </si>
  <si>
    <t>7470</t>
  </si>
  <si>
    <t>Інша діяльність у сферів дорожнього господарства</t>
  </si>
  <si>
    <t>Зміни до додатку 5 "Міжбюджетні трансферти на 2021 рік"</t>
  </si>
  <si>
    <t>2. Показники міжбюджетних трансфертів з інших бюджетів</t>
  </si>
  <si>
    <t>Код Програмної класифікації видатків та кредитування місцевого бюджету/Код бюджету</t>
  </si>
  <si>
    <t>Найменування трансферту/ Найменування бюджету-отримувача міжбюджетного трансферту</t>
  </si>
  <si>
    <t>І. Трансферти із загального фонду бюджету</t>
  </si>
  <si>
    <t>Державний бюджет України</t>
  </si>
  <si>
    <t>ІІ. Трансферти із спеціального фонду бюджету</t>
  </si>
  <si>
    <t>Зміни до додатку 6 "Розподіл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   комунікаційної та соціальної інфраструктури за об’єктами у 2021 році"</t>
  </si>
  <si>
    <t>Зміни додатку 7 "Розподіл витрат бюджету Новокаховської міської територіальної громади на реалізацію міських програм у 2021 році"</t>
  </si>
  <si>
    <t>Рішення Новокаховської міської ради  від 21.11.2019 р.        № 2347                   (зі змінами)</t>
  </si>
  <si>
    <t>Рішення Новокаховської міської ради від 17.12.2020 р.             № 140 (зі змінами)</t>
  </si>
  <si>
    <t>Рішення Новокаховської міської ради від 24.12.2020 р.             № 169                       (зі змінами)</t>
  </si>
  <si>
    <t>Рішення Новокаховської міської ради від 17.12.2020 р.             № 154                         (зі змінами)</t>
  </si>
  <si>
    <t>Підтримка спорту вищих досягнень та організацій, які здійснюють  фізкультурно-спортивну діяльність в регіоні</t>
  </si>
  <si>
    <t>для Головного управління ДСНС України у Херсонській області (для 17 Державної пожежно-рятувальної частини)</t>
  </si>
  <si>
    <t>для Служби судової охорони (для Територіального управління Служби судової охорони у Херсонській області)</t>
  </si>
  <si>
    <t>для Міністерства оборони України (для Новокаховського міського територіального центру комплектування та соціальної підтримки)</t>
  </si>
  <si>
    <t>для Головного управління Держпродспоживслужби в Херсонській області (для Новокаховської міської Державної лікарні ветеринарної медицини)</t>
  </si>
  <si>
    <t>Капітальний ремонт огорожі Літнього театру м. Нова Каховка</t>
  </si>
  <si>
    <t>Програма "Нова Каховка - Безпечне  місто 2021-2023"</t>
  </si>
  <si>
    <t>Капітальний ремонт нежитлової будівлі в с. Обривка по вул. Ювілейна, 27 (внутрішні роботи)</t>
  </si>
  <si>
    <t>Додаток 5</t>
  </si>
  <si>
    <t>Рішення Новокаховської міської ріди від 20.12.2018 р.                    № 1626                          (зі змінами)</t>
  </si>
  <si>
    <t>Рішення Новокаховської міської ради  від 12.12.2019 р.                № 2418                    (зі змінами)</t>
  </si>
  <si>
    <t>Рішення Новокаховської міської ради від 20.12.2018 р.                   № 1625                   (зі змінами)</t>
  </si>
  <si>
    <t>Рішення Новокаховської міської ріди від 20.12.2018 р.                      № 1626                   (зі змінами)</t>
  </si>
  <si>
    <t>Надання кредитів</t>
  </si>
  <si>
    <t>Повернення кредитів</t>
  </si>
  <si>
    <t>Кредитування, усього</t>
  </si>
  <si>
    <t>разом</t>
  </si>
  <si>
    <t>Додаток 1</t>
  </si>
  <si>
    <t>0218861</t>
  </si>
  <si>
    <t>8861</t>
  </si>
  <si>
    <t>Надання бюджетних позичок суб'єктам господарювання</t>
  </si>
  <si>
    <t>0218862</t>
  </si>
  <si>
    <t>8862</t>
  </si>
  <si>
    <t>Повернення бюджетних позичок, наданих суб'єктам господарювання</t>
  </si>
  <si>
    <t>0218410</t>
  </si>
  <si>
    <t>8410</t>
  </si>
  <si>
    <t>0830</t>
  </si>
  <si>
    <t>Фінансова підтримка засобів масової інформації</t>
  </si>
  <si>
    <t xml:space="preserve">Програми підтримки та реалізації стратегічних ініціатив розвитку Новокаховської міської територіальної громади на 2021-2023 роки </t>
  </si>
  <si>
    <t>Рішення Новокаховської міської ради  від 12.12.2019 р.                                 № 2418                        (зі змінами)</t>
  </si>
  <si>
    <t>Рішення Новокаховської міської ради  від 12.12.2019 р.                                    № 2418                        (зі змінами)</t>
  </si>
  <si>
    <t>Рішення Новокаховської міської ради  від 12.12.2019 р.                                            № 2418                         (зі змінами)</t>
  </si>
  <si>
    <t>Зміни до додатку 2 "Фінансування бюджету Новокаховської міської територіальної громади на 2021 рік"               рішення міської ради від 24 грудня 2020 року № 182</t>
  </si>
  <si>
    <t>Секретар міської ради</t>
  </si>
  <si>
    <t xml:space="preserve">           Дмитро ВАСИЛЬЄВ</t>
  </si>
  <si>
    <t xml:space="preserve">                  Дмитро ВАСИЛЬЄВ</t>
  </si>
  <si>
    <t>Зміни до додатку 3 "Розподіл видатків бюджету Новокаховської міської територіальної громади на 2021  рік"  рішення міської ради від 24 грудня 2020 року № 182</t>
  </si>
  <si>
    <t>Зміни до додатку 4 "Кредитування бюджету Новокаховської міської територіальної громади у 2021 році" рішення міської ради від 24 грудня 2020 року № 182</t>
  </si>
  <si>
    <t xml:space="preserve">                                            Секретар міської ради</t>
  </si>
  <si>
    <t xml:space="preserve">                                                              Дмитро ВАСИЛЬЄВ</t>
  </si>
  <si>
    <t xml:space="preserve">                                             Додаток 4</t>
  </si>
  <si>
    <t>Рішення Новокаховської міської ради від 25.03.2021 р.                 № 303</t>
  </si>
  <si>
    <t>Рішення Новокаховської міської ради від 25.03.2021 р.                   № 309</t>
  </si>
  <si>
    <t>ЗАТВЕРДЖЕНО</t>
  </si>
  <si>
    <t>до рішення 8 сесії</t>
  </si>
  <si>
    <t>міської ради 8-го скликання</t>
  </si>
  <si>
    <t>від 25.03.2021 року №335</t>
  </si>
  <si>
    <t xml:space="preserve">                                            ЗАТВЕРДЖЕНО</t>
  </si>
  <si>
    <t xml:space="preserve">                                             до рішення 8 сесії</t>
  </si>
  <si>
    <t xml:space="preserve">                                             міської ради 8-го скликання</t>
  </si>
  <si>
    <t xml:space="preserve">                                             від 25.03.2021 року №335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</si>
</sst>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.00\ &quot;грн.&quot;_-;\-* #,##0.00\ &quot;грн.&quot;_-;_-* &quot;-&quot;??\ &quot;грн.&quot;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0.0"/>
    <numFmt numFmtId="200" formatCode="0.00000"/>
    <numFmt numFmtId="201" formatCode="0.0000"/>
    <numFmt numFmtId="202" formatCode="0.000"/>
    <numFmt numFmtId="203" formatCode="#,##0_ ;\-#,##0\ "/>
    <numFmt numFmtId="204" formatCode="0.0000000"/>
    <numFmt numFmtId="205" formatCode="0.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9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3"/>
      <name val="Arial Cyr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23"/>
      <color indexed="8"/>
      <name val="Times New Roman"/>
      <family val="1"/>
    </font>
    <font>
      <b/>
      <sz val="23"/>
      <color indexed="8"/>
      <name val="Times New Roman"/>
      <family val="1"/>
    </font>
    <font>
      <sz val="21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8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sz val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>
      <alignment vertical="top"/>
      <protection/>
    </xf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203" fontId="11" fillId="0" borderId="0" xfId="0" applyNumberFormat="1" applyFont="1" applyAlignment="1">
      <alignment/>
    </xf>
    <xf numFmtId="3" fontId="13" fillId="0" borderId="10" xfId="0" applyNumberFormat="1" applyFont="1" applyFill="1" applyBorder="1" applyAlignment="1">
      <alignment vertical="center"/>
    </xf>
    <xf numFmtId="203" fontId="12" fillId="0" borderId="10" xfId="0" applyNumberFormat="1" applyFont="1" applyBorder="1" applyAlignment="1">
      <alignment/>
    </xf>
    <xf numFmtId="203" fontId="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203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0" xfId="58" applyFont="1" applyBorder="1">
      <alignment/>
      <protection/>
    </xf>
    <xf numFmtId="0" fontId="2" fillId="0" borderId="10" xfId="58" applyFont="1" applyBorder="1" applyAlignment="1">
      <alignment wrapText="1"/>
      <protection/>
    </xf>
    <xf numFmtId="0" fontId="17" fillId="0" borderId="10" xfId="58" applyFont="1" applyBorder="1" applyAlignment="1">
      <alignment horizontal="center"/>
      <protection/>
    </xf>
    <xf numFmtId="0" fontId="17" fillId="0" borderId="10" xfId="58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10" xfId="68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198" fontId="16" fillId="0" borderId="10" xfId="0" applyNumberFormat="1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198" fontId="16" fillId="0" borderId="10" xfId="0" applyNumberFormat="1" applyFont="1" applyFill="1" applyBorder="1" applyAlignment="1">
      <alignment vertical="center" wrapText="1"/>
    </xf>
    <xf numFmtId="198" fontId="16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left" vertical="center" wrapText="1" shrinkToFit="1"/>
    </xf>
    <xf numFmtId="49" fontId="29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/>
    </xf>
    <xf numFmtId="0" fontId="29" fillId="0" borderId="0" xfId="0" applyFont="1" applyAlignment="1">
      <alignment horizontal="center" wrapText="1"/>
    </xf>
    <xf numFmtId="3" fontId="2" fillId="0" borderId="11" xfId="68" applyNumberFormat="1" applyFont="1" applyFill="1" applyBorder="1" applyAlignment="1" applyProtection="1">
      <alignment horizontal="center" vertical="center"/>
      <protection/>
    </xf>
    <xf numFmtId="3" fontId="2" fillId="0" borderId="10" xfId="68" applyNumberFormat="1" applyFont="1" applyFill="1" applyBorder="1" applyAlignment="1" applyProtection="1">
      <alignment horizontal="center" vertical="center"/>
      <protection/>
    </xf>
    <xf numFmtId="3" fontId="17" fillId="0" borderId="10" xfId="68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/>
    </xf>
    <xf numFmtId="203" fontId="8" fillId="0" borderId="10" xfId="68" applyNumberFormat="1" applyFont="1" applyFill="1" applyBorder="1" applyAlignment="1">
      <alignment vertical="center" wrapText="1"/>
    </xf>
    <xf numFmtId="203" fontId="12" fillId="0" borderId="10" xfId="68" applyNumberFormat="1" applyFont="1" applyFill="1" applyBorder="1" applyAlignment="1">
      <alignment vertical="center" wrapText="1"/>
    </xf>
    <xf numFmtId="203" fontId="12" fillId="0" borderId="10" xfId="0" applyNumberFormat="1" applyFont="1" applyFill="1" applyBorder="1" applyAlignment="1">
      <alignment vertical="center"/>
    </xf>
    <xf numFmtId="203" fontId="13" fillId="0" borderId="10" xfId="68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/>
    </xf>
    <xf numFmtId="0" fontId="18" fillId="0" borderId="10" xfId="54" applyFont="1" applyFill="1" applyBorder="1" applyAlignment="1">
      <alignment vertical="center" wrapText="1"/>
      <protection/>
    </xf>
    <xf numFmtId="0" fontId="18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203" fontId="12" fillId="0" borderId="10" xfId="68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3" fontId="26" fillId="0" borderId="10" xfId="68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3" fontId="26" fillId="0" borderId="10" xfId="68" applyNumberFormat="1" applyFont="1" applyFill="1" applyBorder="1" applyAlignment="1">
      <alignment horizontal="center" vertical="center"/>
    </xf>
    <xf numFmtId="3" fontId="4" fillId="0" borderId="10" xfId="68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199" fontId="16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16" fillId="0" borderId="10" xfId="68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32" fillId="0" borderId="10" xfId="49" applyNumberFormat="1" applyFont="1" applyFill="1" applyBorder="1" applyAlignment="1">
      <alignment horizontal="center" vertical="center"/>
      <protection/>
    </xf>
    <xf numFmtId="3" fontId="16" fillId="0" borderId="10" xfId="49" applyNumberFormat="1" applyFont="1" applyFill="1" applyBorder="1" applyAlignment="1">
      <alignment horizontal="center" vertical="center"/>
      <protection/>
    </xf>
    <xf numFmtId="0" fontId="21" fillId="0" borderId="0" xfId="0" applyFont="1" applyBorder="1" applyAlignment="1">
      <alignment/>
    </xf>
    <xf numFmtId="49" fontId="21" fillId="0" borderId="15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13" fillId="0" borderId="10" xfId="0" applyFont="1" applyBorder="1" applyAlignment="1">
      <alignment wrapText="1"/>
    </xf>
    <xf numFmtId="3" fontId="16" fillId="0" borderId="10" xfId="0" applyNumberFormat="1" applyFont="1" applyFill="1" applyBorder="1" applyAlignment="1">
      <alignment horizontal="center" vertical="center" wrapText="1"/>
    </xf>
    <xf numFmtId="199" fontId="16" fillId="0" borderId="10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39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0" xfId="68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68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3" fontId="26" fillId="0" borderId="10" xfId="0" applyNumberFormat="1" applyFont="1" applyBorder="1" applyAlignment="1">
      <alignment horizontal="center" vertical="top" wrapText="1"/>
    </xf>
    <xf numFmtId="203" fontId="4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10" xfId="0" applyBorder="1" applyAlignment="1">
      <alignment/>
    </xf>
    <xf numFmtId="0" fontId="24" fillId="0" borderId="10" xfId="0" applyFont="1" applyBorder="1" applyAlignment="1">
      <alignment horizontal="left" vertical="center"/>
    </xf>
    <xf numFmtId="0" fontId="35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7" fillId="0" borderId="17" xfId="58" applyFont="1" applyBorder="1" applyAlignment="1">
      <alignment wrapText="1"/>
      <protection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98" fontId="16" fillId="0" borderId="12" xfId="0" applyNumberFormat="1" applyFont="1" applyFill="1" applyBorder="1" applyAlignment="1" applyProtection="1">
      <alignment vertical="center" wrapText="1"/>
      <protection/>
    </xf>
    <xf numFmtId="198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16" fillId="0" borderId="1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5">
      <selection activeCell="E9" sqref="E9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2.125" style="0" bestFit="1" customWidth="1"/>
    <col min="4" max="4" width="17.125" style="0" customWidth="1"/>
    <col min="5" max="5" width="17.375" style="0" customWidth="1"/>
    <col min="6" max="6" width="17.75390625" style="0" customWidth="1"/>
  </cols>
  <sheetData>
    <row r="1" ht="20.25">
      <c r="E1" s="132" t="s">
        <v>302</v>
      </c>
    </row>
    <row r="2" ht="20.25">
      <c r="E2" s="132" t="s">
        <v>292</v>
      </c>
    </row>
    <row r="3" ht="20.25">
      <c r="E3" s="132" t="s">
        <v>293</v>
      </c>
    </row>
    <row r="4" ht="20.25">
      <c r="E4" s="132"/>
    </row>
    <row r="5" ht="20.25">
      <c r="E5" s="132" t="s">
        <v>276</v>
      </c>
    </row>
    <row r="6" ht="20.25">
      <c r="E6" s="133" t="s">
        <v>303</v>
      </c>
    </row>
    <row r="7" ht="20.25">
      <c r="E7" s="133" t="s">
        <v>304</v>
      </c>
    </row>
    <row r="8" spans="5:7" ht="20.25">
      <c r="E8" s="132" t="s">
        <v>305</v>
      </c>
      <c r="G8" s="38"/>
    </row>
    <row r="9" ht="20.25">
      <c r="E9" s="133"/>
    </row>
    <row r="10" ht="20.25">
      <c r="E10" s="132"/>
    </row>
    <row r="11" ht="14.25">
      <c r="F11" s="39"/>
    </row>
    <row r="13" spans="1:6" ht="45.75" customHeight="1">
      <c r="A13" s="236" t="s">
        <v>291</v>
      </c>
      <c r="B13" s="236"/>
      <c r="C13" s="236"/>
      <c r="D13" s="236"/>
      <c r="E13" s="236"/>
      <c r="F13" s="236"/>
    </row>
    <row r="14" spans="1:6" ht="15.75">
      <c r="A14" s="22"/>
      <c r="B14" s="22"/>
      <c r="C14" s="22"/>
      <c r="D14" s="22"/>
      <c r="E14" s="22"/>
      <c r="F14" s="22"/>
    </row>
    <row r="15" spans="1:6" ht="15.75">
      <c r="A15" s="40" t="s">
        <v>145</v>
      </c>
      <c r="B15" s="22"/>
      <c r="C15" s="22"/>
      <c r="D15" s="22"/>
      <c r="E15" s="22"/>
      <c r="F15" s="22"/>
    </row>
    <row r="16" ht="12.75">
      <c r="A16" s="41" t="s">
        <v>131</v>
      </c>
    </row>
    <row r="17" spans="1:6" ht="12.75">
      <c r="A17" s="36"/>
      <c r="F17" s="42" t="s">
        <v>0</v>
      </c>
    </row>
    <row r="18" ht="13.5" thickBot="1"/>
    <row r="19" spans="1:6" ht="26.25" customHeight="1" thickBot="1">
      <c r="A19" s="237" t="s">
        <v>141</v>
      </c>
      <c r="B19" s="237" t="s">
        <v>146</v>
      </c>
      <c r="C19" s="237" t="s">
        <v>142</v>
      </c>
      <c r="D19" s="237" t="s">
        <v>1</v>
      </c>
      <c r="E19" s="239" t="s">
        <v>2</v>
      </c>
      <c r="F19" s="240"/>
    </row>
    <row r="20" spans="1:6" ht="39" customHeight="1" thickBot="1">
      <c r="A20" s="238"/>
      <c r="B20" s="238"/>
      <c r="C20" s="238"/>
      <c r="D20" s="238"/>
      <c r="E20" s="43" t="s">
        <v>3</v>
      </c>
      <c r="F20" s="43" t="s">
        <v>4</v>
      </c>
    </row>
    <row r="21" spans="1:6" ht="16.5" thickBot="1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43">
        <v>6</v>
      </c>
    </row>
    <row r="22" spans="1:6" ht="16.5" customHeight="1">
      <c r="A22" s="229" t="s">
        <v>147</v>
      </c>
      <c r="B22" s="230"/>
      <c r="C22" s="231"/>
      <c r="D22" s="231"/>
      <c r="E22" s="231"/>
      <c r="F22" s="232"/>
    </row>
    <row r="23" spans="1:6" ht="15.75">
      <c r="A23" s="44">
        <v>200000</v>
      </c>
      <c r="B23" s="5" t="s">
        <v>148</v>
      </c>
      <c r="C23" s="173">
        <f>D23+E23</f>
        <v>10940050</v>
      </c>
      <c r="D23" s="87">
        <f>D24</f>
        <v>5808866</v>
      </c>
      <c r="E23" s="87">
        <f>E24</f>
        <v>5131184</v>
      </c>
      <c r="F23" s="87">
        <f>F24</f>
        <v>5131184</v>
      </c>
    </row>
    <row r="24" spans="1:6" ht="31.5">
      <c r="A24" s="45">
        <v>208000</v>
      </c>
      <c r="B24" s="46" t="s">
        <v>149</v>
      </c>
      <c r="C24" s="173">
        <f>D24+E24</f>
        <v>10940050</v>
      </c>
      <c r="D24" s="88">
        <f>D26+D25</f>
        <v>5808866</v>
      </c>
      <c r="E24" s="88">
        <f>E26+E25</f>
        <v>5131184</v>
      </c>
      <c r="F24" s="88">
        <f>F26+F25</f>
        <v>5131184</v>
      </c>
    </row>
    <row r="25" spans="1:6" ht="15.75">
      <c r="A25" s="45">
        <v>208100</v>
      </c>
      <c r="B25" s="46" t="s">
        <v>150</v>
      </c>
      <c r="C25" s="173">
        <f>D25+E25</f>
        <v>10940050</v>
      </c>
      <c r="D25" s="88">
        <f>6228185+32000</f>
        <v>6260185</v>
      </c>
      <c r="E25" s="88">
        <f>F25</f>
        <v>4679865</v>
      </c>
      <c r="F25" s="88">
        <v>4679865</v>
      </c>
    </row>
    <row r="26" spans="1:6" ht="35.25" customHeight="1">
      <c r="A26" s="45">
        <v>208400</v>
      </c>
      <c r="B26" s="46" t="s">
        <v>151</v>
      </c>
      <c r="C26" s="173"/>
      <c r="D26" s="88">
        <f>-430396-20923</f>
        <v>-451319</v>
      </c>
      <c r="E26" s="88">
        <f>F26</f>
        <v>451319</v>
      </c>
      <c r="F26" s="88">
        <f>430396+20923</f>
        <v>451319</v>
      </c>
    </row>
    <row r="27" spans="1:6" ht="16.5" customHeight="1">
      <c r="A27" s="47" t="s">
        <v>132</v>
      </c>
      <c r="B27" s="48" t="s">
        <v>152</v>
      </c>
      <c r="C27" s="174">
        <f>D27+E27</f>
        <v>10940050</v>
      </c>
      <c r="D27" s="89">
        <f>D23</f>
        <v>5808866</v>
      </c>
      <c r="E27" s="89">
        <f>E23</f>
        <v>5131184</v>
      </c>
      <c r="F27" s="89">
        <f>F23</f>
        <v>5131184</v>
      </c>
    </row>
    <row r="28" spans="1:6" ht="13.5">
      <c r="A28" s="233" t="s">
        <v>153</v>
      </c>
      <c r="B28" s="234"/>
      <c r="C28" s="234"/>
      <c r="D28" s="234"/>
      <c r="E28" s="234"/>
      <c r="F28" s="235"/>
    </row>
    <row r="29" spans="1:6" ht="15.75">
      <c r="A29" s="45">
        <v>600000</v>
      </c>
      <c r="B29" s="46" t="s">
        <v>154</v>
      </c>
      <c r="C29" s="173">
        <f>D29+E29</f>
        <v>10940050</v>
      </c>
      <c r="D29" s="87">
        <f>D30</f>
        <v>5808866</v>
      </c>
      <c r="E29" s="87">
        <f>E30</f>
        <v>5131184</v>
      </c>
      <c r="F29" s="87">
        <f>F30</f>
        <v>5131184</v>
      </c>
    </row>
    <row r="30" spans="1:6" ht="15.75">
      <c r="A30" s="45">
        <v>602000</v>
      </c>
      <c r="B30" s="46" t="s">
        <v>155</v>
      </c>
      <c r="C30" s="173">
        <f>D30+E30</f>
        <v>10940050</v>
      </c>
      <c r="D30" s="88">
        <f>D32+D31</f>
        <v>5808866</v>
      </c>
      <c r="E30" s="88">
        <f>E32+E31</f>
        <v>5131184</v>
      </c>
      <c r="F30" s="88">
        <f>F32+F31</f>
        <v>5131184</v>
      </c>
    </row>
    <row r="31" spans="1:6" ht="15.75">
      <c r="A31" s="45">
        <v>602100</v>
      </c>
      <c r="B31" s="46" t="s">
        <v>150</v>
      </c>
      <c r="C31" s="173">
        <f>D31+E31</f>
        <v>10940050</v>
      </c>
      <c r="D31" s="88">
        <f>6228185+32000</f>
        <v>6260185</v>
      </c>
      <c r="E31" s="88">
        <f>F31</f>
        <v>4679865</v>
      </c>
      <c r="F31" s="88">
        <v>4679865</v>
      </c>
    </row>
    <row r="32" spans="1:6" ht="30" customHeight="1">
      <c r="A32" s="45">
        <v>602400</v>
      </c>
      <c r="B32" s="46" t="s">
        <v>151</v>
      </c>
      <c r="C32" s="173"/>
      <c r="D32" s="88">
        <f>-430396-20923</f>
        <v>-451319</v>
      </c>
      <c r="E32" s="88">
        <f>F32</f>
        <v>451319</v>
      </c>
      <c r="F32" s="88">
        <f>430396+20923</f>
        <v>451319</v>
      </c>
    </row>
    <row r="33" spans="1:6" ht="15.75">
      <c r="A33" s="47" t="s">
        <v>132</v>
      </c>
      <c r="B33" s="48" t="s">
        <v>152</v>
      </c>
      <c r="C33" s="174">
        <f>D33+E33</f>
        <v>10940050</v>
      </c>
      <c r="D33" s="89">
        <f>D29</f>
        <v>5808866</v>
      </c>
      <c r="E33" s="89">
        <f>E29</f>
        <v>5131184</v>
      </c>
      <c r="F33" s="89">
        <f>F29</f>
        <v>5131184</v>
      </c>
    </row>
    <row r="37" spans="1:5" ht="18.75">
      <c r="A37" s="32"/>
      <c r="B37" s="32"/>
      <c r="C37" s="32"/>
      <c r="D37" s="32"/>
      <c r="E37" s="32"/>
    </row>
  </sheetData>
  <sheetProtection/>
  <mergeCells count="8">
    <mergeCell ref="A22:F22"/>
    <mergeCell ref="A28:F28"/>
    <mergeCell ref="A13:F13"/>
    <mergeCell ref="A19:A20"/>
    <mergeCell ref="B19:B20"/>
    <mergeCell ref="C19:C20"/>
    <mergeCell ref="D19:D20"/>
    <mergeCell ref="E19:F19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4"/>
  <sheetViews>
    <sheetView showZeros="0" showOutlineSymbols="0" zoomScale="50" zoomScaleNormal="50" zoomScalePageLayoutView="0" workbookViewId="0" topLeftCell="C1">
      <selection activeCell="Y9" sqref="Y9"/>
    </sheetView>
  </sheetViews>
  <sheetFormatPr defaultColWidth="9.00390625" defaultRowHeight="12.75"/>
  <cols>
    <col min="1" max="1" width="26.375" style="1" customWidth="1"/>
    <col min="2" max="2" width="24.375" style="1" customWidth="1"/>
    <col min="3" max="3" width="28.875" style="1" customWidth="1"/>
    <col min="4" max="4" width="46.125" style="1" customWidth="1"/>
    <col min="5" max="5" width="21.125" style="1" hidden="1" customWidth="1"/>
    <col min="6" max="6" width="26.375" style="1" hidden="1" customWidth="1"/>
    <col min="7" max="7" width="0" style="1" hidden="1" customWidth="1"/>
    <col min="8" max="8" width="19.00390625" style="1" hidden="1" customWidth="1"/>
    <col min="9" max="9" width="23.00390625" style="1" hidden="1" customWidth="1"/>
    <col min="10" max="10" width="21.75390625" style="1" hidden="1" customWidth="1"/>
    <col min="11" max="11" width="20.625" style="1" hidden="1" customWidth="1"/>
    <col min="12" max="12" width="26.25390625" style="1" hidden="1" customWidth="1"/>
    <col min="13" max="13" width="26.125" style="1" hidden="1" customWidth="1"/>
    <col min="14" max="14" width="22.125" style="1" hidden="1" customWidth="1"/>
    <col min="15" max="15" width="35.00390625" style="1" hidden="1" customWidth="1"/>
    <col min="16" max="16" width="26.625" style="1" bestFit="1" customWidth="1"/>
    <col min="17" max="17" width="26.625" style="1" customWidth="1"/>
    <col min="18" max="18" width="25.75390625" style="1" customWidth="1"/>
    <col min="19" max="19" width="23.125" style="1" customWidth="1"/>
    <col min="20" max="20" width="19.375" style="1" customWidth="1"/>
    <col min="21" max="21" width="23.125" style="1" customWidth="1"/>
    <col min="22" max="22" width="23.00390625" style="1" customWidth="1"/>
    <col min="23" max="23" width="23.125" style="1" customWidth="1"/>
    <col min="24" max="24" width="21.00390625" style="1" customWidth="1"/>
    <col min="25" max="25" width="22.125" style="1" customWidth="1"/>
    <col min="26" max="26" width="24.125" style="1" customWidth="1"/>
    <col min="27" max="27" width="25.625" style="1" customWidth="1"/>
    <col min="28" max="16384" width="9.125" style="1" customWidth="1"/>
  </cols>
  <sheetData>
    <row r="1" spans="25:28" ht="29.25">
      <c r="Y1" s="93" t="s">
        <v>302</v>
      </c>
      <c r="AA1" s="93"/>
      <c r="AB1" s="93"/>
    </row>
    <row r="2" spans="25:28" ht="29.25">
      <c r="Y2" s="93" t="s">
        <v>292</v>
      </c>
      <c r="AA2" s="93"/>
      <c r="AB2" s="93"/>
    </row>
    <row r="3" spans="25:28" ht="29.25">
      <c r="Y3" s="93" t="s">
        <v>294</v>
      </c>
      <c r="AA3" s="93"/>
      <c r="AB3" s="93"/>
    </row>
    <row r="4" spans="25:28" ht="29.25">
      <c r="Y4" s="93"/>
      <c r="AA4" s="93"/>
      <c r="AB4" s="93"/>
    </row>
    <row r="5" spans="25:28" ht="29.25">
      <c r="Y5" s="93" t="s">
        <v>144</v>
      </c>
      <c r="AA5" s="125"/>
      <c r="AB5" s="93"/>
    </row>
    <row r="6" spans="25:28" ht="29.25">
      <c r="Y6" s="202" t="s">
        <v>303</v>
      </c>
      <c r="AA6" s="125"/>
      <c r="AB6" s="93"/>
    </row>
    <row r="7" spans="25:28" ht="29.25">
      <c r="Y7" s="202" t="s">
        <v>304</v>
      </c>
      <c r="AA7" s="125"/>
      <c r="AB7" s="93"/>
    </row>
    <row r="8" spans="25:28" ht="29.25">
      <c r="Y8" s="93" t="s">
        <v>305</v>
      </c>
      <c r="AA8" s="125"/>
      <c r="AB8" s="93"/>
    </row>
    <row r="9" spans="26:28" ht="29.25">
      <c r="Z9" s="202"/>
      <c r="AA9" s="125"/>
      <c r="AB9" s="93"/>
    </row>
    <row r="10" spans="26:28" ht="26.25" customHeight="1">
      <c r="Z10" s="93"/>
      <c r="AA10" s="125"/>
      <c r="AB10" s="93"/>
    </row>
    <row r="11" ht="39.75" customHeight="1"/>
    <row r="12" spans="2:26" ht="50.25" customHeight="1">
      <c r="B12" s="253" t="s">
        <v>295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</row>
    <row r="13" spans="27:28" ht="48" customHeight="1">
      <c r="AA13" s="203"/>
      <c r="AB13" s="203"/>
    </row>
    <row r="14" spans="1:16" ht="23.25">
      <c r="A14" s="126">
        <v>21528000000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27" ht="16.5" customHeight="1">
      <c r="A15" s="127" t="s">
        <v>131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Z15" s="3"/>
      <c r="AA15" s="3"/>
    </row>
    <row r="16" spans="1:27" ht="26.25" customHeight="1">
      <c r="A16" s="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85"/>
      <c r="Y16" s="3"/>
      <c r="Z16" s="3"/>
      <c r="AA16" s="23" t="s">
        <v>0</v>
      </c>
    </row>
    <row r="17" spans="1:27" ht="54" customHeight="1">
      <c r="A17" s="241" t="s">
        <v>12</v>
      </c>
      <c r="B17" s="241" t="s">
        <v>13</v>
      </c>
      <c r="C17" s="241" t="s">
        <v>5</v>
      </c>
      <c r="D17" s="241" t="s">
        <v>14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13" t="s">
        <v>6</v>
      </c>
      <c r="O17" s="10"/>
      <c r="P17" s="250" t="s">
        <v>1</v>
      </c>
      <c r="Q17" s="252"/>
      <c r="R17" s="252"/>
      <c r="S17" s="252"/>
      <c r="T17" s="252"/>
      <c r="U17" s="244" t="s">
        <v>2</v>
      </c>
      <c r="V17" s="245"/>
      <c r="W17" s="245"/>
      <c r="X17" s="245"/>
      <c r="Y17" s="245"/>
      <c r="Z17" s="246"/>
      <c r="AA17" s="250" t="s">
        <v>6</v>
      </c>
    </row>
    <row r="18" spans="1:27" ht="12.75" customHeight="1">
      <c r="A18" s="242"/>
      <c r="B18" s="242"/>
      <c r="C18" s="242"/>
      <c r="D18" s="242"/>
      <c r="E18" s="255"/>
      <c r="F18" s="255"/>
      <c r="G18" s="255"/>
      <c r="H18" s="255"/>
      <c r="I18" s="255"/>
      <c r="J18" s="255"/>
      <c r="K18" s="255"/>
      <c r="L18" s="255"/>
      <c r="M18" s="255"/>
      <c r="N18" s="214"/>
      <c r="O18" s="17"/>
      <c r="P18" s="252"/>
      <c r="Q18" s="252"/>
      <c r="R18" s="252"/>
      <c r="S18" s="252"/>
      <c r="T18" s="252"/>
      <c r="U18" s="247"/>
      <c r="V18" s="248"/>
      <c r="W18" s="248"/>
      <c r="X18" s="248"/>
      <c r="Y18" s="248"/>
      <c r="Z18" s="249"/>
      <c r="AA18" s="251"/>
    </row>
    <row r="19" spans="1:27" ht="36" customHeight="1">
      <c r="A19" s="242"/>
      <c r="B19" s="242"/>
      <c r="C19" s="242"/>
      <c r="D19" s="242"/>
      <c r="E19" s="250" t="s">
        <v>8</v>
      </c>
      <c r="F19" s="251"/>
      <c r="G19" s="250" t="s">
        <v>9</v>
      </c>
      <c r="H19" s="250" t="s">
        <v>3</v>
      </c>
      <c r="I19" s="250" t="s">
        <v>4</v>
      </c>
      <c r="J19" s="250" t="s">
        <v>7</v>
      </c>
      <c r="K19" s="250" t="s">
        <v>8</v>
      </c>
      <c r="L19" s="251"/>
      <c r="M19" s="250" t="s">
        <v>9</v>
      </c>
      <c r="N19" s="214"/>
      <c r="O19" s="250" t="s">
        <v>3</v>
      </c>
      <c r="P19" s="250" t="s">
        <v>3</v>
      </c>
      <c r="Q19" s="250" t="s">
        <v>7</v>
      </c>
      <c r="R19" s="250" t="s">
        <v>8</v>
      </c>
      <c r="S19" s="251"/>
      <c r="T19" s="250" t="s">
        <v>9</v>
      </c>
      <c r="U19" s="250" t="s">
        <v>3</v>
      </c>
      <c r="V19" s="250" t="s">
        <v>4</v>
      </c>
      <c r="W19" s="250" t="s">
        <v>7</v>
      </c>
      <c r="X19" s="250" t="s">
        <v>8</v>
      </c>
      <c r="Y19" s="251"/>
      <c r="Z19" s="250" t="s">
        <v>9</v>
      </c>
      <c r="AA19" s="251"/>
    </row>
    <row r="20" spans="1:27" ht="220.5" customHeight="1">
      <c r="A20" s="243"/>
      <c r="B20" s="243"/>
      <c r="C20" s="243"/>
      <c r="D20" s="243"/>
      <c r="E20" s="31" t="s">
        <v>10</v>
      </c>
      <c r="F20" s="31" t="s">
        <v>11</v>
      </c>
      <c r="G20" s="251"/>
      <c r="H20" s="251"/>
      <c r="I20" s="251"/>
      <c r="J20" s="251"/>
      <c r="K20" s="31" t="s">
        <v>10</v>
      </c>
      <c r="L20" s="31" t="s">
        <v>11</v>
      </c>
      <c r="M20" s="251"/>
      <c r="N20" s="214"/>
      <c r="O20" s="250"/>
      <c r="P20" s="251"/>
      <c r="Q20" s="251"/>
      <c r="R20" s="31" t="s">
        <v>10</v>
      </c>
      <c r="S20" s="31" t="s">
        <v>11</v>
      </c>
      <c r="T20" s="251"/>
      <c r="U20" s="251"/>
      <c r="V20" s="251"/>
      <c r="W20" s="251"/>
      <c r="X20" s="31" t="s">
        <v>10</v>
      </c>
      <c r="Y20" s="31" t="s">
        <v>11</v>
      </c>
      <c r="Z20" s="251"/>
      <c r="AA20" s="251"/>
    </row>
    <row r="21" spans="1:27" s="5" customFormat="1" ht="23.25">
      <c r="A21" s="29">
        <v>1</v>
      </c>
      <c r="B21" s="29">
        <v>2</v>
      </c>
      <c r="C21" s="29">
        <v>3</v>
      </c>
      <c r="D21" s="29">
        <v>4</v>
      </c>
      <c r="E21" s="30">
        <v>10</v>
      </c>
      <c r="F21" s="30">
        <v>11</v>
      </c>
      <c r="G21" s="30"/>
      <c r="H21" s="30">
        <v>12</v>
      </c>
      <c r="I21" s="30">
        <v>13</v>
      </c>
      <c r="J21" s="30">
        <v>14</v>
      </c>
      <c r="K21" s="30">
        <v>15</v>
      </c>
      <c r="L21" s="30">
        <v>16</v>
      </c>
      <c r="M21" s="30"/>
      <c r="N21" s="30">
        <v>17</v>
      </c>
      <c r="O21" s="30"/>
      <c r="P21" s="30">
        <v>5</v>
      </c>
      <c r="Q21" s="30">
        <v>6</v>
      </c>
      <c r="R21" s="30">
        <v>7</v>
      </c>
      <c r="S21" s="30">
        <v>8</v>
      </c>
      <c r="T21" s="30">
        <v>9</v>
      </c>
      <c r="U21" s="30">
        <v>10</v>
      </c>
      <c r="V21" s="30">
        <v>11</v>
      </c>
      <c r="W21" s="30">
        <v>12</v>
      </c>
      <c r="X21" s="30">
        <v>13</v>
      </c>
      <c r="Y21" s="30">
        <v>14</v>
      </c>
      <c r="Z21" s="30">
        <v>15</v>
      </c>
      <c r="AA21" s="30">
        <v>16</v>
      </c>
    </row>
    <row r="22" spans="1:27" s="4" customFormat="1" ht="69.75" hidden="1">
      <c r="A22" s="7" t="s">
        <v>15</v>
      </c>
      <c r="B22" s="7"/>
      <c r="C22" s="7"/>
      <c r="D22" s="6" t="s">
        <v>16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4" customFormat="1" ht="107.25" customHeight="1">
      <c r="A23" s="11" t="s">
        <v>15</v>
      </c>
      <c r="B23" s="11"/>
      <c r="C23" s="11"/>
      <c r="D23" s="12" t="s">
        <v>16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7">
        <f>P24</f>
        <v>4510995</v>
      </c>
      <c r="Q23" s="97">
        <f aca="true" t="shared" si="0" ref="Q23:AA23">Q24</f>
        <v>4510995</v>
      </c>
      <c r="R23" s="97">
        <f t="shared" si="0"/>
        <v>0</v>
      </c>
      <c r="S23" s="97">
        <f t="shared" si="0"/>
        <v>68790</v>
      </c>
      <c r="T23" s="97">
        <f t="shared" si="0"/>
        <v>0</v>
      </c>
      <c r="U23" s="97">
        <f t="shared" si="0"/>
        <v>3713368</v>
      </c>
      <c r="V23" s="97">
        <f t="shared" si="0"/>
        <v>3713368</v>
      </c>
      <c r="W23" s="97">
        <f t="shared" si="0"/>
        <v>0</v>
      </c>
      <c r="X23" s="97">
        <f t="shared" si="0"/>
        <v>0</v>
      </c>
      <c r="Y23" s="97">
        <f t="shared" si="0"/>
        <v>0</v>
      </c>
      <c r="Z23" s="97">
        <f t="shared" si="0"/>
        <v>3713368</v>
      </c>
      <c r="AA23" s="97">
        <f t="shared" si="0"/>
        <v>8224363</v>
      </c>
    </row>
    <row r="24" spans="1:27" s="4" customFormat="1" ht="106.5" customHeight="1">
      <c r="A24" s="11" t="s">
        <v>17</v>
      </c>
      <c r="B24" s="11"/>
      <c r="C24" s="11"/>
      <c r="D24" s="12" t="s">
        <v>16</v>
      </c>
      <c r="E24" s="95" t="e">
        <f>E25+E29+E33+#REF!+#REF!+#REF!+#REF!+#REF!+#REF!+E36+#REF!+#REF!+E37+#REF!+#REF!+#REF!+E42+#REF!+E45+E46+#REF!+#REF!+#REF!</f>
        <v>#REF!</v>
      </c>
      <c r="F24" s="95" t="e">
        <f>F25+F29+F33+#REF!+#REF!+#REF!+#REF!+#REF!+#REF!+F36+#REF!+#REF!+F37+#REF!+#REF!+#REF!+F42+#REF!+F45+F46+#REF!+#REF!+#REF!</f>
        <v>#REF!</v>
      </c>
      <c r="G24" s="95" t="e">
        <f>G25+G29+G33+#REF!+#REF!+#REF!+#REF!+#REF!+#REF!+G36+#REF!+#REF!+G37+#REF!+#REF!+#REF!+G42+#REF!+G45+G46+#REF!+#REF!+#REF!</f>
        <v>#REF!</v>
      </c>
      <c r="H24" s="95" t="e">
        <f>H25+H29+H33+#REF!+#REF!+#REF!+#REF!+#REF!+#REF!+H36+#REF!+#REF!+H37+#REF!+#REF!+#REF!+H42+#REF!+H45+H46+#REF!+#REF!+#REF!</f>
        <v>#REF!</v>
      </c>
      <c r="I24" s="95" t="e">
        <f>I25+I29+I33+#REF!+#REF!+#REF!+#REF!+#REF!+#REF!+I36+#REF!+#REF!+I37+#REF!+#REF!+#REF!+I42+#REF!+I45+I46+#REF!+#REF!+#REF!</f>
        <v>#REF!</v>
      </c>
      <c r="J24" s="95" t="e">
        <f>J25+J29+J33+#REF!+#REF!+#REF!+#REF!+#REF!+#REF!+J36+#REF!+#REF!+J37+#REF!+#REF!+#REF!+J42+#REF!+J45+J46+#REF!+#REF!+#REF!</f>
        <v>#REF!</v>
      </c>
      <c r="K24" s="95" t="e">
        <f>K25+K29+K33+#REF!+#REF!+#REF!+#REF!+#REF!+#REF!+K36+#REF!+#REF!+K37+#REF!+#REF!+#REF!+K42+#REF!+K45+K46+#REF!+#REF!+#REF!</f>
        <v>#REF!</v>
      </c>
      <c r="L24" s="95" t="e">
        <f>L25+L29+L33+#REF!+#REF!+#REF!+#REF!+#REF!+#REF!+L36+#REF!+#REF!+L37+#REF!+#REF!+#REF!+L42+#REF!+L45+L46+#REF!+#REF!+#REF!</f>
        <v>#REF!</v>
      </c>
      <c r="M24" s="95" t="e">
        <f>M25+M29+M33+#REF!+#REF!+#REF!+#REF!+#REF!+#REF!+M36+#REF!+#REF!+M37+#REF!+#REF!+#REF!+M42+#REF!+M45+M46+#REF!+#REF!+#REF!</f>
        <v>#REF!</v>
      </c>
      <c r="N24" s="95" t="e">
        <f>N25+N29+N33+#REF!+#REF!+#REF!+#REF!+#REF!+#REF!+N36+#REF!+#REF!+N37+#REF!+#REF!+#REF!+N42+#REF!+N45+N46+#REF!+#REF!+#REF!</f>
        <v>#REF!</v>
      </c>
      <c r="O24" s="95" t="e">
        <f>O25+O29+O33+#REF!+#REF!+#REF!+#REF!+#REF!+#REF!+O36+#REF!+#REF!+O37+#REF!+#REF!+#REF!+O42+#REF!+O45+O46+#REF!+#REF!+#REF!</f>
        <v>#REF!</v>
      </c>
      <c r="P24" s="96">
        <f>Q24+T24</f>
        <v>4510995</v>
      </c>
      <c r="Q24" s="96">
        <f aca="true" t="shared" si="1" ref="Q24:Z24">Q25+Q29+Q33+Q36+Q37+Q38+Q39+Q40+Q41+Q42+Q43+Q44+Q45+Q46+Q47</f>
        <v>4510995</v>
      </c>
      <c r="R24" s="96">
        <f t="shared" si="1"/>
        <v>0</v>
      </c>
      <c r="S24" s="96">
        <f t="shared" si="1"/>
        <v>68790</v>
      </c>
      <c r="T24" s="96">
        <f t="shared" si="1"/>
        <v>0</v>
      </c>
      <c r="U24" s="96">
        <f t="shared" si="1"/>
        <v>3713368</v>
      </c>
      <c r="V24" s="96">
        <f t="shared" si="1"/>
        <v>3713368</v>
      </c>
      <c r="W24" s="96">
        <f t="shared" si="1"/>
        <v>0</v>
      </c>
      <c r="X24" s="96">
        <f t="shared" si="1"/>
        <v>0</v>
      </c>
      <c r="Y24" s="96">
        <f t="shared" si="1"/>
        <v>0</v>
      </c>
      <c r="Z24" s="96">
        <f t="shared" si="1"/>
        <v>3713368</v>
      </c>
      <c r="AA24" s="99">
        <f>P24+U24</f>
        <v>8224363</v>
      </c>
    </row>
    <row r="25" spans="1:27" ht="321.75">
      <c r="A25" s="13" t="s">
        <v>18</v>
      </c>
      <c r="B25" s="13" t="s">
        <v>19</v>
      </c>
      <c r="C25" s="13" t="s">
        <v>20</v>
      </c>
      <c r="D25" s="16" t="s">
        <v>21</v>
      </c>
      <c r="E25" s="98">
        <f aca="true" t="shared" si="2" ref="E25:O25">E27+E28</f>
        <v>0</v>
      </c>
      <c r="F25" s="98">
        <f t="shared" si="2"/>
        <v>0</v>
      </c>
      <c r="G25" s="98">
        <f t="shared" si="2"/>
        <v>0</v>
      </c>
      <c r="H25" s="98">
        <f t="shared" si="2"/>
        <v>0</v>
      </c>
      <c r="I25" s="98">
        <f t="shared" si="2"/>
        <v>0</v>
      </c>
      <c r="J25" s="98">
        <f t="shared" si="2"/>
        <v>0</v>
      </c>
      <c r="K25" s="98">
        <f t="shared" si="2"/>
        <v>0</v>
      </c>
      <c r="L25" s="98">
        <f t="shared" si="2"/>
        <v>0</v>
      </c>
      <c r="M25" s="98">
        <f t="shared" si="2"/>
        <v>0</v>
      </c>
      <c r="N25" s="98">
        <f t="shared" si="2"/>
        <v>0</v>
      </c>
      <c r="O25" s="98">
        <f t="shared" si="2"/>
        <v>0</v>
      </c>
      <c r="P25" s="98">
        <f>Q25+T25</f>
        <v>98362</v>
      </c>
      <c r="Q25" s="98">
        <f>Q27+Q28</f>
        <v>98362</v>
      </c>
      <c r="R25" s="98">
        <f>R27+R28</f>
        <v>0</v>
      </c>
      <c r="S25" s="98">
        <f>S27+S28</f>
        <v>68790</v>
      </c>
      <c r="T25" s="98">
        <f aca="true" t="shared" si="3" ref="T25:Y25">T27+T28</f>
        <v>0</v>
      </c>
      <c r="U25" s="98">
        <f t="shared" si="3"/>
        <v>97396</v>
      </c>
      <c r="V25" s="98">
        <f t="shared" si="3"/>
        <v>97396</v>
      </c>
      <c r="W25" s="98">
        <f t="shared" si="3"/>
        <v>0</v>
      </c>
      <c r="X25" s="98">
        <f t="shared" si="3"/>
        <v>0</v>
      </c>
      <c r="Y25" s="98">
        <f t="shared" si="3"/>
        <v>0</v>
      </c>
      <c r="Z25" s="19">
        <f>SUM(Z27:Z27)</f>
        <v>97396</v>
      </c>
      <c r="AA25" s="99">
        <f>P25+U25</f>
        <v>195758</v>
      </c>
    </row>
    <row r="26" spans="1:27" ht="29.25" hidden="1">
      <c r="A26" s="13"/>
      <c r="B26" s="13"/>
      <c r="C26" s="13"/>
      <c r="D26" s="16" t="s">
        <v>22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98">
        <f aca="true" t="shared" si="4" ref="P26:P46">Q26+T26</f>
        <v>0</v>
      </c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99">
        <f aca="true" t="shared" si="5" ref="AA26:AA57">P26+U26</f>
        <v>0</v>
      </c>
    </row>
    <row r="27" spans="1:27" ht="117" hidden="1">
      <c r="A27" s="13"/>
      <c r="B27" s="13"/>
      <c r="C27" s="13"/>
      <c r="D27" s="14" t="s">
        <v>23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8">
        <f t="shared" si="4"/>
        <v>98362</v>
      </c>
      <c r="Q27" s="98">
        <f>68790+29572</f>
        <v>98362</v>
      </c>
      <c r="R27" s="98">
        <f>R29+R30</f>
        <v>0</v>
      </c>
      <c r="S27" s="98">
        <v>68790</v>
      </c>
      <c r="T27" s="19"/>
      <c r="U27" s="19">
        <f>W27+Z27</f>
        <v>97396</v>
      </c>
      <c r="V27" s="19">
        <f>97396</f>
        <v>97396</v>
      </c>
      <c r="W27" s="19"/>
      <c r="X27" s="19"/>
      <c r="Y27" s="19"/>
      <c r="Z27" s="19">
        <f>V27</f>
        <v>97396</v>
      </c>
      <c r="AA27" s="99">
        <f t="shared" si="5"/>
        <v>195758</v>
      </c>
    </row>
    <row r="28" spans="1:27" ht="117" hidden="1">
      <c r="A28" s="13"/>
      <c r="B28" s="13"/>
      <c r="C28" s="13"/>
      <c r="D28" s="14" t="s">
        <v>68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98">
        <f t="shared" si="4"/>
        <v>0</v>
      </c>
      <c r="Q28" s="19"/>
      <c r="R28" s="19"/>
      <c r="S28" s="19"/>
      <c r="T28" s="19"/>
      <c r="U28" s="19">
        <f aca="true" t="shared" si="6" ref="U28:U46">W28+Z28</f>
        <v>0</v>
      </c>
      <c r="V28" s="19"/>
      <c r="W28" s="19"/>
      <c r="X28" s="19"/>
      <c r="Y28" s="19"/>
      <c r="Z28" s="19"/>
      <c r="AA28" s="99">
        <f t="shared" si="5"/>
        <v>0</v>
      </c>
    </row>
    <row r="29" spans="1:27" ht="117.75" customHeight="1" hidden="1">
      <c r="A29" s="13" t="s">
        <v>24</v>
      </c>
      <c r="B29" s="13" t="s">
        <v>25</v>
      </c>
      <c r="C29" s="13" t="s">
        <v>26</v>
      </c>
      <c r="D29" s="14" t="s">
        <v>27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8">
        <f t="shared" si="4"/>
        <v>0</v>
      </c>
      <c r="Q29" s="19"/>
      <c r="R29" s="19">
        <f aca="true" t="shared" si="7" ref="R29:Y29">SUM(R31:R32)</f>
        <v>0</v>
      </c>
      <c r="S29" s="19">
        <f t="shared" si="7"/>
        <v>0</v>
      </c>
      <c r="T29" s="19">
        <f t="shared" si="7"/>
        <v>0</v>
      </c>
      <c r="U29" s="19"/>
      <c r="V29" s="19"/>
      <c r="W29" s="19">
        <f t="shared" si="7"/>
        <v>0</v>
      </c>
      <c r="X29" s="19">
        <f t="shared" si="7"/>
        <v>0</v>
      </c>
      <c r="Y29" s="19">
        <f t="shared" si="7"/>
        <v>0</v>
      </c>
      <c r="Z29" s="19"/>
      <c r="AA29" s="99">
        <f t="shared" si="5"/>
        <v>0</v>
      </c>
    </row>
    <row r="30" spans="1:27" ht="29.25" hidden="1">
      <c r="A30" s="13"/>
      <c r="B30" s="13"/>
      <c r="C30" s="13"/>
      <c r="D30" s="14" t="s">
        <v>22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98">
        <f t="shared" si="4"/>
        <v>0</v>
      </c>
      <c r="Q30" s="19"/>
      <c r="R30" s="19"/>
      <c r="S30" s="19"/>
      <c r="T30" s="19"/>
      <c r="U30" s="19">
        <f t="shared" si="6"/>
        <v>0</v>
      </c>
      <c r="V30" s="19"/>
      <c r="W30" s="19"/>
      <c r="X30" s="19"/>
      <c r="Y30" s="19"/>
      <c r="Z30" s="19">
        <f aca="true" t="shared" si="8" ref="Z30:Z46">V30</f>
        <v>0</v>
      </c>
      <c r="AA30" s="99">
        <f t="shared" si="5"/>
        <v>0</v>
      </c>
    </row>
    <row r="31" spans="1:27" ht="204.75" hidden="1">
      <c r="A31" s="13"/>
      <c r="B31" s="13"/>
      <c r="C31" s="13"/>
      <c r="D31" s="101" t="s">
        <v>28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98">
        <f t="shared" si="4"/>
        <v>0</v>
      </c>
      <c r="Q31" s="19"/>
      <c r="R31" s="19"/>
      <c r="S31" s="19"/>
      <c r="T31" s="19"/>
      <c r="U31" s="19">
        <f t="shared" si="6"/>
        <v>0</v>
      </c>
      <c r="V31" s="19"/>
      <c r="W31" s="19"/>
      <c r="X31" s="19"/>
      <c r="Y31" s="19"/>
      <c r="Z31" s="19">
        <f t="shared" si="8"/>
        <v>0</v>
      </c>
      <c r="AA31" s="99">
        <f t="shared" si="5"/>
        <v>0</v>
      </c>
    </row>
    <row r="32" spans="1:27" ht="58.5" hidden="1">
      <c r="A32" s="13"/>
      <c r="B32" s="13"/>
      <c r="C32" s="13"/>
      <c r="D32" s="14" t="s">
        <v>29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98">
        <f t="shared" si="4"/>
        <v>0</v>
      </c>
      <c r="Q32" s="19"/>
      <c r="R32" s="19"/>
      <c r="S32" s="19"/>
      <c r="T32" s="19"/>
      <c r="U32" s="19">
        <f t="shared" si="6"/>
        <v>0</v>
      </c>
      <c r="V32" s="19"/>
      <c r="W32" s="19"/>
      <c r="X32" s="19"/>
      <c r="Y32" s="19"/>
      <c r="Z32" s="19">
        <f t="shared" si="8"/>
        <v>0</v>
      </c>
      <c r="AA32" s="99">
        <f t="shared" si="5"/>
        <v>0</v>
      </c>
    </row>
    <row r="33" spans="1:27" ht="186" customHeight="1" hidden="1">
      <c r="A33" s="13" t="s">
        <v>30</v>
      </c>
      <c r="B33" s="13" t="s">
        <v>31</v>
      </c>
      <c r="C33" s="13" t="s">
        <v>32</v>
      </c>
      <c r="D33" s="14" t="s">
        <v>207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98">
        <f t="shared" si="4"/>
        <v>0</v>
      </c>
      <c r="Q33" s="19"/>
      <c r="R33" s="19">
        <f aca="true" t="shared" si="9" ref="R33:Y33">R34+R35</f>
        <v>0</v>
      </c>
      <c r="S33" s="19">
        <f t="shared" si="9"/>
        <v>0</v>
      </c>
      <c r="T33" s="19">
        <f t="shared" si="9"/>
        <v>0</v>
      </c>
      <c r="U33" s="19">
        <f t="shared" si="6"/>
        <v>0</v>
      </c>
      <c r="V33" s="19"/>
      <c r="W33" s="19">
        <f t="shared" si="9"/>
        <v>0</v>
      </c>
      <c r="X33" s="19">
        <f t="shared" si="9"/>
        <v>0</v>
      </c>
      <c r="Y33" s="19">
        <f t="shared" si="9"/>
        <v>0</v>
      </c>
      <c r="Z33" s="19">
        <f t="shared" si="8"/>
        <v>0</v>
      </c>
      <c r="AA33" s="99">
        <f t="shared" si="5"/>
        <v>0</v>
      </c>
    </row>
    <row r="34" spans="1:27" ht="61.5" customHeight="1" hidden="1">
      <c r="A34" s="13"/>
      <c r="B34" s="13"/>
      <c r="C34" s="13"/>
      <c r="D34" s="14" t="s">
        <v>29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98">
        <f>Q34</f>
        <v>0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99">
        <f t="shared" si="5"/>
        <v>0</v>
      </c>
    </row>
    <row r="35" spans="1:27" ht="51.75" customHeight="1" hidden="1">
      <c r="A35" s="13"/>
      <c r="B35" s="13"/>
      <c r="C35" s="13"/>
      <c r="D35" s="14" t="s">
        <v>192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98">
        <f>Q35</f>
        <v>0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99">
        <f t="shared" si="5"/>
        <v>0</v>
      </c>
    </row>
    <row r="36" spans="1:27" ht="175.5">
      <c r="A36" s="13" t="s">
        <v>36</v>
      </c>
      <c r="B36" s="13" t="s">
        <v>37</v>
      </c>
      <c r="C36" s="13" t="s">
        <v>33</v>
      </c>
      <c r="D36" s="14" t="s">
        <v>38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98">
        <f t="shared" si="4"/>
        <v>1000000</v>
      </c>
      <c r="Q36" s="19">
        <v>1000000</v>
      </c>
      <c r="R36" s="19"/>
      <c r="S36" s="19"/>
      <c r="T36" s="19"/>
      <c r="U36" s="19">
        <f t="shared" si="6"/>
        <v>0</v>
      </c>
      <c r="V36" s="19"/>
      <c r="W36" s="19"/>
      <c r="X36" s="19"/>
      <c r="Y36" s="19"/>
      <c r="Z36" s="19">
        <f t="shared" si="8"/>
        <v>0</v>
      </c>
      <c r="AA36" s="99">
        <f t="shared" si="5"/>
        <v>1000000</v>
      </c>
    </row>
    <row r="37" spans="1:27" ht="409.5">
      <c r="A37" s="13" t="s">
        <v>65</v>
      </c>
      <c r="B37" s="13" t="s">
        <v>66</v>
      </c>
      <c r="C37" s="13" t="s">
        <v>41</v>
      </c>
      <c r="D37" s="102" t="s">
        <v>67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98">
        <f t="shared" si="4"/>
        <v>1000000</v>
      </c>
      <c r="Q37" s="19">
        <v>1000000</v>
      </c>
      <c r="R37" s="19"/>
      <c r="S37" s="19"/>
      <c r="T37" s="19"/>
      <c r="U37" s="19">
        <f t="shared" si="6"/>
        <v>0</v>
      </c>
      <c r="V37" s="19"/>
      <c r="W37" s="19"/>
      <c r="X37" s="19"/>
      <c r="Y37" s="19"/>
      <c r="Z37" s="19">
        <f t="shared" si="8"/>
        <v>0</v>
      </c>
      <c r="AA37" s="99">
        <f t="shared" si="5"/>
        <v>1000000</v>
      </c>
    </row>
    <row r="38" spans="1:27" ht="87.75" hidden="1">
      <c r="A38" s="13" t="s">
        <v>166</v>
      </c>
      <c r="B38" s="13" t="s">
        <v>167</v>
      </c>
      <c r="C38" s="13" t="s">
        <v>42</v>
      </c>
      <c r="D38" s="14" t="s">
        <v>168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8"/>
      <c r="Q38" s="19"/>
      <c r="R38" s="19"/>
      <c r="S38" s="19"/>
      <c r="T38" s="19"/>
      <c r="U38" s="19">
        <f t="shared" si="6"/>
        <v>0</v>
      </c>
      <c r="V38" s="19"/>
      <c r="W38" s="19"/>
      <c r="X38" s="19"/>
      <c r="Y38" s="19"/>
      <c r="Z38" s="19">
        <f t="shared" si="8"/>
        <v>0</v>
      </c>
      <c r="AA38" s="99">
        <f t="shared" si="5"/>
        <v>0</v>
      </c>
    </row>
    <row r="39" spans="1:27" ht="98.25" customHeight="1">
      <c r="A39" s="13" t="s">
        <v>63</v>
      </c>
      <c r="B39" s="13" t="s">
        <v>54</v>
      </c>
      <c r="C39" s="13" t="s">
        <v>42</v>
      </c>
      <c r="D39" s="14" t="s">
        <v>64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8">
        <f t="shared" si="4"/>
        <v>0</v>
      </c>
      <c r="Q39" s="19"/>
      <c r="R39" s="19"/>
      <c r="S39" s="19"/>
      <c r="T39" s="19"/>
      <c r="U39" s="19">
        <f t="shared" si="6"/>
        <v>-984326</v>
      </c>
      <c r="V39" s="19">
        <f>645049-829375-800000</f>
        <v>-984326</v>
      </c>
      <c r="W39" s="19"/>
      <c r="X39" s="19"/>
      <c r="Y39" s="19"/>
      <c r="Z39" s="19">
        <f t="shared" si="8"/>
        <v>-984326</v>
      </c>
      <c r="AA39" s="99">
        <f t="shared" si="5"/>
        <v>-984326</v>
      </c>
    </row>
    <row r="40" spans="1:27" ht="117">
      <c r="A40" s="13" t="s">
        <v>230</v>
      </c>
      <c r="B40" s="13" t="s">
        <v>208</v>
      </c>
      <c r="C40" s="24" t="s">
        <v>42</v>
      </c>
      <c r="D40" s="108" t="s">
        <v>209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98"/>
      <c r="Q40" s="19"/>
      <c r="R40" s="19"/>
      <c r="S40" s="19"/>
      <c r="T40" s="19"/>
      <c r="U40" s="19">
        <f t="shared" si="6"/>
        <v>1629375</v>
      </c>
      <c r="V40" s="19">
        <f>829375+800000</f>
        <v>1629375</v>
      </c>
      <c r="W40" s="19"/>
      <c r="X40" s="19"/>
      <c r="Y40" s="19"/>
      <c r="Z40" s="19">
        <f t="shared" si="8"/>
        <v>1629375</v>
      </c>
      <c r="AA40" s="99">
        <f t="shared" si="5"/>
        <v>1629375</v>
      </c>
    </row>
    <row r="41" spans="1:27" ht="234" hidden="1">
      <c r="A41" s="13" t="s">
        <v>59</v>
      </c>
      <c r="B41" s="13" t="s">
        <v>57</v>
      </c>
      <c r="C41" s="13" t="s">
        <v>43</v>
      </c>
      <c r="D41" s="14" t="s">
        <v>58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98">
        <f t="shared" si="4"/>
        <v>0</v>
      </c>
      <c r="Q41" s="19"/>
      <c r="R41" s="19"/>
      <c r="S41" s="19"/>
      <c r="T41" s="19"/>
      <c r="U41" s="19">
        <f t="shared" si="6"/>
        <v>0</v>
      </c>
      <c r="V41" s="19"/>
      <c r="W41" s="19"/>
      <c r="X41" s="19"/>
      <c r="Y41" s="19"/>
      <c r="Z41" s="19"/>
      <c r="AA41" s="99">
        <f t="shared" si="5"/>
        <v>0</v>
      </c>
    </row>
    <row r="42" spans="1:27" ht="204.75" hidden="1">
      <c r="A42" s="13" t="s">
        <v>44</v>
      </c>
      <c r="B42" s="13" t="s">
        <v>45</v>
      </c>
      <c r="C42" s="13" t="s">
        <v>46</v>
      </c>
      <c r="D42" s="14" t="s">
        <v>47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98">
        <f t="shared" si="4"/>
        <v>0</v>
      </c>
      <c r="Q42" s="19"/>
      <c r="R42" s="19"/>
      <c r="S42" s="19"/>
      <c r="T42" s="19"/>
      <c r="U42" s="19">
        <f t="shared" si="6"/>
        <v>0</v>
      </c>
      <c r="V42" s="19"/>
      <c r="W42" s="19"/>
      <c r="X42" s="19"/>
      <c r="Y42" s="19"/>
      <c r="Z42" s="19">
        <f t="shared" si="8"/>
        <v>0</v>
      </c>
      <c r="AA42" s="99">
        <f t="shared" si="5"/>
        <v>0</v>
      </c>
    </row>
    <row r="43" spans="1:27" ht="87.75" hidden="1">
      <c r="A43" s="13" t="s">
        <v>243</v>
      </c>
      <c r="B43" s="13" t="s">
        <v>244</v>
      </c>
      <c r="C43" s="13" t="s">
        <v>46</v>
      </c>
      <c r="D43" s="14" t="s">
        <v>245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98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99">
        <f t="shared" si="5"/>
        <v>0</v>
      </c>
    </row>
    <row r="44" spans="1:27" ht="96" customHeight="1">
      <c r="A44" s="13" t="s">
        <v>60</v>
      </c>
      <c r="B44" s="13" t="s">
        <v>61</v>
      </c>
      <c r="C44" s="13" t="s">
        <v>43</v>
      </c>
      <c r="D44" s="105" t="s">
        <v>62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98">
        <f t="shared" si="4"/>
        <v>0</v>
      </c>
      <c r="Q44" s="19"/>
      <c r="R44" s="19"/>
      <c r="S44" s="19"/>
      <c r="T44" s="19"/>
      <c r="U44" s="19">
        <f t="shared" si="6"/>
        <v>2950000</v>
      </c>
      <c r="V44" s="19">
        <f>2950000</f>
        <v>2950000</v>
      </c>
      <c r="W44" s="19"/>
      <c r="X44" s="19"/>
      <c r="Y44" s="19"/>
      <c r="Z44" s="19">
        <f t="shared" si="8"/>
        <v>2950000</v>
      </c>
      <c r="AA44" s="99">
        <f t="shared" si="5"/>
        <v>2950000</v>
      </c>
    </row>
    <row r="45" spans="1:27" ht="87.75">
      <c r="A45" s="13" t="s">
        <v>48</v>
      </c>
      <c r="B45" s="13" t="s">
        <v>49</v>
      </c>
      <c r="C45" s="13" t="s">
        <v>43</v>
      </c>
      <c r="D45" s="14" t="s">
        <v>84</v>
      </c>
      <c r="E45" s="19" t="e">
        <f>SUM(#REF!)</f>
        <v>#REF!</v>
      </c>
      <c r="F45" s="19" t="e">
        <f>SUM(#REF!)</f>
        <v>#REF!</v>
      </c>
      <c r="G45" s="19" t="e">
        <f>SUM(#REF!)</f>
        <v>#REF!</v>
      </c>
      <c r="H45" s="19" t="e">
        <f>SUM(#REF!)</f>
        <v>#REF!</v>
      </c>
      <c r="I45" s="19" t="e">
        <f>SUM(#REF!)</f>
        <v>#REF!</v>
      </c>
      <c r="J45" s="19" t="e">
        <f>SUM(#REF!)</f>
        <v>#REF!</v>
      </c>
      <c r="K45" s="19" t="e">
        <f>SUM(#REF!)</f>
        <v>#REF!</v>
      </c>
      <c r="L45" s="19" t="e">
        <f>SUM(#REF!)</f>
        <v>#REF!</v>
      </c>
      <c r="M45" s="19" t="e">
        <f>SUM(#REF!)</f>
        <v>#REF!</v>
      </c>
      <c r="N45" s="19" t="e">
        <f>SUM(#REF!)</f>
        <v>#REF!</v>
      </c>
      <c r="O45" s="19" t="e">
        <f>SUM(#REF!)</f>
        <v>#REF!</v>
      </c>
      <c r="P45" s="98">
        <f t="shared" si="4"/>
        <v>1415358</v>
      </c>
      <c r="Q45" s="19">
        <f>283197+522700+299936+298448+11077</f>
        <v>1415358</v>
      </c>
      <c r="R45" s="19"/>
      <c r="S45" s="19"/>
      <c r="T45" s="19"/>
      <c r="U45" s="19">
        <f t="shared" si="6"/>
        <v>20923</v>
      </c>
      <c r="V45" s="19">
        <f>20923</f>
        <v>20923</v>
      </c>
      <c r="W45" s="19"/>
      <c r="X45" s="19"/>
      <c r="Y45" s="19"/>
      <c r="Z45" s="19">
        <f t="shared" si="8"/>
        <v>20923</v>
      </c>
      <c r="AA45" s="99">
        <f t="shared" si="5"/>
        <v>1436281</v>
      </c>
    </row>
    <row r="46" spans="1:27" ht="102" customHeight="1">
      <c r="A46" s="13" t="s">
        <v>50</v>
      </c>
      <c r="B46" s="13" t="s">
        <v>51</v>
      </c>
      <c r="C46" s="13" t="s">
        <v>52</v>
      </c>
      <c r="D46" s="14" t="s">
        <v>53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98">
        <f t="shared" si="4"/>
        <v>997275</v>
      </c>
      <c r="Q46" s="19">
        <f>997275</f>
        <v>997275</v>
      </c>
      <c r="R46" s="19"/>
      <c r="S46" s="19"/>
      <c r="T46" s="19"/>
      <c r="U46" s="19">
        <f t="shared" si="6"/>
        <v>0</v>
      </c>
      <c r="V46" s="19"/>
      <c r="W46" s="19"/>
      <c r="X46" s="19"/>
      <c r="Y46" s="19"/>
      <c r="Z46" s="19">
        <f t="shared" si="8"/>
        <v>0</v>
      </c>
      <c r="AA46" s="99">
        <f t="shared" si="5"/>
        <v>997275</v>
      </c>
    </row>
    <row r="47" spans="1:27" ht="102" customHeight="1" hidden="1">
      <c r="A47" s="13" t="s">
        <v>283</v>
      </c>
      <c r="B47" s="13" t="s">
        <v>284</v>
      </c>
      <c r="C47" s="13" t="s">
        <v>285</v>
      </c>
      <c r="D47" s="103" t="s">
        <v>286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98">
        <f>Q47</f>
        <v>0</v>
      </c>
      <c r="Q47" s="19"/>
      <c r="R47" s="19"/>
      <c r="S47" s="19"/>
      <c r="T47" s="19"/>
      <c r="U47" s="19">
        <f>W47+Z47</f>
        <v>0</v>
      </c>
      <c r="V47" s="19"/>
      <c r="W47" s="19"/>
      <c r="X47" s="19"/>
      <c r="Y47" s="19"/>
      <c r="Z47" s="19">
        <f>V47</f>
        <v>0</v>
      </c>
      <c r="AA47" s="99">
        <f t="shared" si="5"/>
        <v>0</v>
      </c>
    </row>
    <row r="48" spans="1:27" ht="107.25" customHeight="1">
      <c r="A48" s="11" t="s">
        <v>133</v>
      </c>
      <c r="B48" s="11"/>
      <c r="C48" s="11"/>
      <c r="D48" s="12" t="s">
        <v>71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06">
        <f>P49</f>
        <v>591000</v>
      </c>
      <c r="Q48" s="106">
        <f aca="true" t="shared" si="10" ref="Q48:AA48">Q49</f>
        <v>591000</v>
      </c>
      <c r="R48" s="106">
        <f t="shared" si="10"/>
        <v>0</v>
      </c>
      <c r="S48" s="106">
        <f t="shared" si="10"/>
        <v>0</v>
      </c>
      <c r="T48" s="106">
        <f t="shared" si="10"/>
        <v>0</v>
      </c>
      <c r="U48" s="106">
        <f t="shared" si="10"/>
        <v>0</v>
      </c>
      <c r="V48" s="106">
        <f t="shared" si="10"/>
        <v>0</v>
      </c>
      <c r="W48" s="106">
        <f t="shared" si="10"/>
        <v>0</v>
      </c>
      <c r="X48" s="106">
        <f t="shared" si="10"/>
        <v>0</v>
      </c>
      <c r="Y48" s="106">
        <f t="shared" si="10"/>
        <v>0</v>
      </c>
      <c r="Z48" s="106">
        <f t="shared" si="10"/>
        <v>0</v>
      </c>
      <c r="AA48" s="106">
        <f t="shared" si="10"/>
        <v>591000</v>
      </c>
    </row>
    <row r="49" spans="1:27" ht="105.75" customHeight="1">
      <c r="A49" s="11" t="s">
        <v>70</v>
      </c>
      <c r="B49" s="11"/>
      <c r="C49" s="11"/>
      <c r="D49" s="12" t="s">
        <v>71</v>
      </c>
      <c r="E49" s="99" t="e">
        <f>#REF!+E50+#REF!+#REF!+#REF!+#REF!+#REF!+#REF!+#REF!</f>
        <v>#REF!</v>
      </c>
      <c r="F49" s="99" t="e">
        <f>#REF!+F50+#REF!+#REF!+#REF!+#REF!+#REF!+#REF!+#REF!</f>
        <v>#REF!</v>
      </c>
      <c r="G49" s="99" t="e">
        <f>#REF!+G50+#REF!+#REF!+#REF!+#REF!+#REF!+#REF!+#REF!</f>
        <v>#REF!</v>
      </c>
      <c r="H49" s="99" t="e">
        <f>#REF!+H50+#REF!+#REF!+#REF!+#REF!+#REF!+#REF!+#REF!</f>
        <v>#REF!</v>
      </c>
      <c r="I49" s="99" t="e">
        <f>#REF!+I50+#REF!+#REF!+#REF!+#REF!+#REF!+#REF!+#REF!</f>
        <v>#REF!</v>
      </c>
      <c r="J49" s="99" t="e">
        <f>#REF!+J50+#REF!+#REF!+#REF!+#REF!+#REF!+#REF!+#REF!</f>
        <v>#REF!</v>
      </c>
      <c r="K49" s="99" t="e">
        <f>#REF!+K50+#REF!+#REF!+#REF!+#REF!+#REF!+#REF!+#REF!</f>
        <v>#REF!</v>
      </c>
      <c r="L49" s="99" t="e">
        <f>#REF!+L50+#REF!+#REF!+#REF!+#REF!+#REF!+#REF!+#REF!</f>
        <v>#REF!</v>
      </c>
      <c r="M49" s="99" t="e">
        <f>#REF!+M50+#REF!+#REF!+#REF!+#REF!+#REF!+#REF!+#REF!</f>
        <v>#REF!</v>
      </c>
      <c r="N49" s="99" t="e">
        <f>#REF!+N50+#REF!+#REF!+#REF!+#REF!+#REF!+#REF!+#REF!</f>
        <v>#REF!</v>
      </c>
      <c r="O49" s="99" t="e">
        <f>#REF!+O50+#REF!+#REF!+#REF!+#REF!+#REF!+#REF!+#REF!</f>
        <v>#REF!</v>
      </c>
      <c r="P49" s="99">
        <f>Q49+T49</f>
        <v>591000</v>
      </c>
      <c r="Q49" s="99">
        <f>Q50+Q51+Q54+Q55</f>
        <v>591000</v>
      </c>
      <c r="R49" s="99">
        <f aca="true" t="shared" si="11" ref="R49:Z49">R50+R51+R54+R55</f>
        <v>0</v>
      </c>
      <c r="S49" s="99">
        <f t="shared" si="11"/>
        <v>0</v>
      </c>
      <c r="T49" s="99">
        <f t="shared" si="11"/>
        <v>0</v>
      </c>
      <c r="U49" s="99">
        <f t="shared" si="11"/>
        <v>0</v>
      </c>
      <c r="V49" s="99">
        <f t="shared" si="11"/>
        <v>0</v>
      </c>
      <c r="W49" s="99">
        <f t="shared" si="11"/>
        <v>0</v>
      </c>
      <c r="X49" s="99">
        <f t="shared" si="11"/>
        <v>0</v>
      </c>
      <c r="Y49" s="99">
        <f t="shared" si="11"/>
        <v>0</v>
      </c>
      <c r="Z49" s="99">
        <f t="shared" si="11"/>
        <v>0</v>
      </c>
      <c r="AA49" s="99">
        <f t="shared" si="5"/>
        <v>591000</v>
      </c>
    </row>
    <row r="50" spans="1:27" ht="58.5" hidden="1">
      <c r="A50" s="13" t="s">
        <v>73</v>
      </c>
      <c r="B50" s="13" t="s">
        <v>74</v>
      </c>
      <c r="C50" s="13" t="s">
        <v>75</v>
      </c>
      <c r="D50" s="14" t="s">
        <v>76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>Q50+T50</f>
        <v>0</v>
      </c>
      <c r="Q50" s="19"/>
      <c r="R50" s="19"/>
      <c r="S50" s="19"/>
      <c r="T50" s="19"/>
      <c r="U50" s="19"/>
      <c r="V50" s="19"/>
      <c r="W50" s="19"/>
      <c r="X50" s="19"/>
      <c r="Y50" s="19"/>
      <c r="Z50" s="107"/>
      <c r="AA50" s="99">
        <f t="shared" si="5"/>
        <v>0</v>
      </c>
    </row>
    <row r="51" spans="1:27" s="154" customFormat="1" ht="133.5" customHeight="1">
      <c r="A51" s="13" t="s">
        <v>201</v>
      </c>
      <c r="B51" s="13" t="s">
        <v>202</v>
      </c>
      <c r="C51" s="13" t="s">
        <v>77</v>
      </c>
      <c r="D51" s="14" t="s">
        <v>203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52">
        <f>Q51</f>
        <v>591000</v>
      </c>
      <c r="Q51" s="152">
        <f>Q52+Q53</f>
        <v>591000</v>
      </c>
      <c r="R51" s="152">
        <f aca="true" t="shared" si="12" ref="R51:Z51">R52+R53</f>
        <v>0</v>
      </c>
      <c r="S51" s="152">
        <f t="shared" si="12"/>
        <v>0</v>
      </c>
      <c r="T51" s="152">
        <f t="shared" si="12"/>
        <v>0</v>
      </c>
      <c r="U51" s="152">
        <f t="shared" si="12"/>
        <v>0</v>
      </c>
      <c r="V51" s="152">
        <f t="shared" si="12"/>
        <v>0</v>
      </c>
      <c r="W51" s="152">
        <f t="shared" si="12"/>
        <v>0</v>
      </c>
      <c r="X51" s="152">
        <f t="shared" si="12"/>
        <v>0</v>
      </c>
      <c r="Y51" s="152">
        <f t="shared" si="12"/>
        <v>0</v>
      </c>
      <c r="Z51" s="152">
        <f t="shared" si="12"/>
        <v>0</v>
      </c>
      <c r="AA51" s="153">
        <f>AA52+AA53</f>
        <v>591000</v>
      </c>
    </row>
    <row r="52" spans="1:27" ht="58.5" hidden="1">
      <c r="A52" s="13"/>
      <c r="B52" s="13"/>
      <c r="C52" s="13"/>
      <c r="D52" s="14" t="s">
        <v>29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>Q52+T52</f>
        <v>0</v>
      </c>
      <c r="Q52" s="19"/>
      <c r="R52" s="19"/>
      <c r="S52" s="19"/>
      <c r="T52" s="19"/>
      <c r="U52" s="19"/>
      <c r="V52" s="19"/>
      <c r="W52" s="19"/>
      <c r="X52" s="19"/>
      <c r="Y52" s="19"/>
      <c r="Z52" s="107"/>
      <c r="AA52" s="99">
        <f>P52+U52</f>
        <v>0</v>
      </c>
    </row>
    <row r="53" spans="1:27" ht="29.25" hidden="1">
      <c r="A53" s="13"/>
      <c r="B53" s="13"/>
      <c r="C53" s="13"/>
      <c r="D53" s="14" t="s">
        <v>206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>Q53</f>
        <v>591000</v>
      </c>
      <c r="Q53" s="19">
        <f>591000</f>
        <v>591000</v>
      </c>
      <c r="R53" s="19"/>
      <c r="S53" s="19"/>
      <c r="T53" s="19"/>
      <c r="U53" s="19"/>
      <c r="V53" s="19"/>
      <c r="W53" s="19"/>
      <c r="X53" s="19"/>
      <c r="Y53" s="19"/>
      <c r="Z53" s="107"/>
      <c r="AA53" s="99">
        <f>P53+U53</f>
        <v>591000</v>
      </c>
    </row>
    <row r="54" spans="1:27" ht="78" customHeight="1" hidden="1">
      <c r="A54" s="24" t="s">
        <v>210</v>
      </c>
      <c r="B54" s="24" t="s">
        <v>211</v>
      </c>
      <c r="C54" s="24" t="s">
        <v>42</v>
      </c>
      <c r="D54" s="108" t="s">
        <v>212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>
        <f>W54+Z54</f>
        <v>0</v>
      </c>
      <c r="V54" s="19"/>
      <c r="W54" s="19"/>
      <c r="X54" s="19"/>
      <c r="Y54" s="19"/>
      <c r="Z54" s="19">
        <f>V54</f>
        <v>0</v>
      </c>
      <c r="AA54" s="99">
        <f t="shared" si="5"/>
        <v>0</v>
      </c>
    </row>
    <row r="55" spans="1:27" ht="234" hidden="1">
      <c r="A55" s="24" t="s">
        <v>129</v>
      </c>
      <c r="B55" s="24" t="s">
        <v>57</v>
      </c>
      <c r="C55" s="24" t="s">
        <v>43</v>
      </c>
      <c r="D55" s="108" t="s">
        <v>58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>Q55+T55</f>
        <v>0</v>
      </c>
      <c r="Q55" s="19"/>
      <c r="R55" s="19"/>
      <c r="S55" s="19"/>
      <c r="T55" s="19"/>
      <c r="U55" s="19">
        <f>W55+Z55</f>
        <v>0</v>
      </c>
      <c r="V55" s="19"/>
      <c r="W55" s="19"/>
      <c r="X55" s="19"/>
      <c r="Y55" s="19"/>
      <c r="Z55" s="19">
        <f>V55</f>
        <v>0</v>
      </c>
      <c r="AA55" s="99">
        <f t="shared" si="5"/>
        <v>0</v>
      </c>
    </row>
    <row r="56" spans="1:27" ht="157.5" customHeight="1" hidden="1">
      <c r="A56" s="11" t="s">
        <v>134</v>
      </c>
      <c r="B56" s="11"/>
      <c r="C56" s="11"/>
      <c r="D56" s="12" t="s">
        <v>83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99">
        <f>P57</f>
        <v>0</v>
      </c>
      <c r="Q56" s="99">
        <f aca="true" t="shared" si="13" ref="Q56:AA56">Q57</f>
        <v>0</v>
      </c>
      <c r="R56" s="99">
        <f t="shared" si="13"/>
        <v>0</v>
      </c>
      <c r="S56" s="99">
        <f t="shared" si="13"/>
        <v>0</v>
      </c>
      <c r="T56" s="99">
        <f t="shared" si="13"/>
        <v>0</v>
      </c>
      <c r="U56" s="99">
        <f t="shared" si="13"/>
        <v>0</v>
      </c>
      <c r="V56" s="99">
        <f t="shared" si="13"/>
        <v>0</v>
      </c>
      <c r="W56" s="99">
        <f t="shared" si="13"/>
        <v>0</v>
      </c>
      <c r="X56" s="99">
        <f t="shared" si="13"/>
        <v>0</v>
      </c>
      <c r="Y56" s="99">
        <f t="shared" si="13"/>
        <v>0</v>
      </c>
      <c r="Z56" s="99">
        <f t="shared" si="13"/>
        <v>0</v>
      </c>
      <c r="AA56" s="99">
        <f t="shared" si="13"/>
        <v>0</v>
      </c>
    </row>
    <row r="57" spans="1:27" ht="165.75" customHeight="1" hidden="1">
      <c r="A57" s="11" t="s">
        <v>82</v>
      </c>
      <c r="B57" s="11"/>
      <c r="C57" s="11"/>
      <c r="D57" s="12" t="s">
        <v>83</v>
      </c>
      <c r="E57" s="99">
        <f aca="true" t="shared" si="14" ref="E57:O57">SUM(E58:E58)</f>
        <v>0</v>
      </c>
      <c r="F57" s="99">
        <f t="shared" si="14"/>
        <v>0</v>
      </c>
      <c r="G57" s="99">
        <f t="shared" si="14"/>
        <v>0</v>
      </c>
      <c r="H57" s="99">
        <f t="shared" si="14"/>
        <v>0</v>
      </c>
      <c r="I57" s="99">
        <f t="shared" si="14"/>
        <v>0</v>
      </c>
      <c r="J57" s="99">
        <f t="shared" si="14"/>
        <v>0</v>
      </c>
      <c r="K57" s="99">
        <f t="shared" si="14"/>
        <v>0</v>
      </c>
      <c r="L57" s="99">
        <f t="shared" si="14"/>
        <v>0</v>
      </c>
      <c r="M57" s="99">
        <f t="shared" si="14"/>
        <v>0</v>
      </c>
      <c r="N57" s="99">
        <f t="shared" si="14"/>
        <v>0</v>
      </c>
      <c r="O57" s="99">
        <f t="shared" si="14"/>
        <v>0</v>
      </c>
      <c r="P57" s="99">
        <f>Q57+T57</f>
        <v>0</v>
      </c>
      <c r="Q57" s="99">
        <f>SUM(Q58:Q58)</f>
        <v>0</v>
      </c>
      <c r="R57" s="99">
        <f>SUM(R58:R58)</f>
        <v>0</v>
      </c>
      <c r="S57" s="99">
        <f>SUM(S58:S58)</f>
        <v>0</v>
      </c>
      <c r="T57" s="99">
        <f>SUM(T58:T58)</f>
        <v>0</v>
      </c>
      <c r="U57" s="99">
        <f>W57+Z57</f>
        <v>0</v>
      </c>
      <c r="V57" s="99"/>
      <c r="W57" s="99">
        <f>SUM(W58:W58)</f>
        <v>0</v>
      </c>
      <c r="X57" s="99">
        <f>SUM(X58:X58)</f>
        <v>0</v>
      </c>
      <c r="Y57" s="99">
        <f>SUM(Y58:Y58)</f>
        <v>0</v>
      </c>
      <c r="Z57" s="99">
        <f>SUM(Z58:Z58)</f>
        <v>0</v>
      </c>
      <c r="AA57" s="99">
        <f t="shared" si="5"/>
        <v>0</v>
      </c>
    </row>
    <row r="58" spans="1:27" ht="117" hidden="1">
      <c r="A58" s="25" t="s">
        <v>229</v>
      </c>
      <c r="B58" s="25" t="s">
        <v>208</v>
      </c>
      <c r="C58" s="24" t="s">
        <v>42</v>
      </c>
      <c r="D58" s="108" t="s">
        <v>209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>
        <f>W58+Z58</f>
        <v>0</v>
      </c>
      <c r="V58" s="19"/>
      <c r="W58" s="19"/>
      <c r="X58" s="19"/>
      <c r="Y58" s="19"/>
      <c r="Z58" s="19">
        <f>V58</f>
        <v>0</v>
      </c>
      <c r="AA58" s="99">
        <f>P58+U58</f>
        <v>0</v>
      </c>
    </row>
    <row r="59" spans="1:27" ht="120.75" customHeight="1" hidden="1">
      <c r="A59" s="11" t="s">
        <v>135</v>
      </c>
      <c r="B59" s="11"/>
      <c r="C59" s="11"/>
      <c r="D59" s="12" t="s">
        <v>86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99">
        <f>P60</f>
        <v>0</v>
      </c>
      <c r="Q59" s="99">
        <f aca="true" t="shared" si="15" ref="Q59:AA59">Q60</f>
        <v>0</v>
      </c>
      <c r="R59" s="99">
        <f t="shared" si="15"/>
        <v>0</v>
      </c>
      <c r="S59" s="99">
        <f t="shared" si="15"/>
        <v>0</v>
      </c>
      <c r="T59" s="99">
        <f t="shared" si="15"/>
        <v>0</v>
      </c>
      <c r="U59" s="99">
        <f t="shared" si="15"/>
        <v>0</v>
      </c>
      <c r="V59" s="99">
        <f t="shared" si="15"/>
        <v>0</v>
      </c>
      <c r="W59" s="99">
        <f t="shared" si="15"/>
        <v>0</v>
      </c>
      <c r="X59" s="99">
        <f t="shared" si="15"/>
        <v>0</v>
      </c>
      <c r="Y59" s="99">
        <f t="shared" si="15"/>
        <v>0</v>
      </c>
      <c r="Z59" s="99">
        <f t="shared" si="15"/>
        <v>0</v>
      </c>
      <c r="AA59" s="99">
        <f t="shared" si="15"/>
        <v>0</v>
      </c>
    </row>
    <row r="60" spans="1:27" ht="123.75" customHeight="1" hidden="1">
      <c r="A60" s="11" t="s">
        <v>85</v>
      </c>
      <c r="B60" s="11"/>
      <c r="C60" s="11"/>
      <c r="D60" s="12" t="s">
        <v>86</v>
      </c>
      <c r="E60" s="99">
        <f aca="true" t="shared" si="16" ref="E60:O60">SUM(E61:E66)</f>
        <v>0</v>
      </c>
      <c r="F60" s="99">
        <f t="shared" si="16"/>
        <v>0</v>
      </c>
      <c r="G60" s="99">
        <f t="shared" si="16"/>
        <v>0</v>
      </c>
      <c r="H60" s="99">
        <f t="shared" si="16"/>
        <v>0</v>
      </c>
      <c r="I60" s="99">
        <f t="shared" si="16"/>
        <v>0</v>
      </c>
      <c r="J60" s="99">
        <f t="shared" si="16"/>
        <v>0</v>
      </c>
      <c r="K60" s="99">
        <f t="shared" si="16"/>
        <v>0</v>
      </c>
      <c r="L60" s="99">
        <f t="shared" si="16"/>
        <v>0</v>
      </c>
      <c r="M60" s="99">
        <f t="shared" si="16"/>
        <v>0</v>
      </c>
      <c r="N60" s="99">
        <f t="shared" si="16"/>
        <v>0</v>
      </c>
      <c r="O60" s="99">
        <f t="shared" si="16"/>
        <v>0</v>
      </c>
      <c r="P60" s="99">
        <f>Q60+T60</f>
        <v>0</v>
      </c>
      <c r="Q60" s="99"/>
      <c r="R60" s="99">
        <f>SUM(R61:R66)</f>
        <v>0</v>
      </c>
      <c r="S60" s="99">
        <f>SUM(S61:S66)</f>
        <v>0</v>
      </c>
      <c r="T60" s="99">
        <f>SUM(T61:T66)</f>
        <v>0</v>
      </c>
      <c r="U60" s="99">
        <f>W60+Z60</f>
        <v>0</v>
      </c>
      <c r="V60" s="99">
        <f>SUM(V61:V66)</f>
        <v>0</v>
      </c>
      <c r="W60" s="99">
        <f>SUM(W61:W66)</f>
        <v>0</v>
      </c>
      <c r="X60" s="99">
        <f>SUM(X61:X66)</f>
        <v>0</v>
      </c>
      <c r="Y60" s="99">
        <f>SUM(Y61:Y66)</f>
        <v>0</v>
      </c>
      <c r="Z60" s="99">
        <f>SUM(Z61:Z66)</f>
        <v>0</v>
      </c>
      <c r="AA60" s="99">
        <f aca="true" t="shared" si="17" ref="AA60:AA88">P60+U60</f>
        <v>0</v>
      </c>
    </row>
    <row r="61" spans="1:27" ht="87.75" hidden="1">
      <c r="A61" s="13" t="s">
        <v>204</v>
      </c>
      <c r="B61" s="13" t="s">
        <v>205</v>
      </c>
      <c r="C61" s="13" t="s">
        <v>78</v>
      </c>
      <c r="D61" s="14" t="s">
        <v>87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aca="true" t="shared" si="18" ref="P61:P66">Q61+T61</f>
        <v>0</v>
      </c>
      <c r="Q61" s="19"/>
      <c r="R61" s="19"/>
      <c r="S61" s="19"/>
      <c r="T61" s="19"/>
      <c r="U61" s="19">
        <f aca="true" t="shared" si="19" ref="U61:U85">W61+Z61</f>
        <v>0</v>
      </c>
      <c r="V61" s="19"/>
      <c r="W61" s="19"/>
      <c r="X61" s="19"/>
      <c r="Y61" s="19"/>
      <c r="Z61" s="19">
        <f aca="true" t="shared" si="20" ref="Z61:Z85">V61</f>
        <v>0</v>
      </c>
      <c r="AA61" s="99">
        <f t="shared" si="17"/>
        <v>0</v>
      </c>
    </row>
    <row r="62" spans="1:27" ht="58.5" hidden="1">
      <c r="A62" s="13" t="s">
        <v>88</v>
      </c>
      <c r="B62" s="13" t="s">
        <v>89</v>
      </c>
      <c r="C62" s="13" t="s">
        <v>90</v>
      </c>
      <c r="D62" s="14" t="s">
        <v>91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18"/>
        <v>0</v>
      </c>
      <c r="Q62" s="19"/>
      <c r="R62" s="19"/>
      <c r="S62" s="19"/>
      <c r="T62" s="19"/>
      <c r="U62" s="19"/>
      <c r="V62" s="19"/>
      <c r="W62" s="19"/>
      <c r="X62" s="19"/>
      <c r="Y62" s="19"/>
      <c r="Z62" s="19">
        <f t="shared" si="20"/>
        <v>0</v>
      </c>
      <c r="AA62" s="99">
        <f t="shared" si="17"/>
        <v>0</v>
      </c>
    </row>
    <row r="63" spans="1:27" ht="201.75" customHeight="1" hidden="1">
      <c r="A63" s="13" t="s">
        <v>92</v>
      </c>
      <c r="B63" s="13" t="s">
        <v>93</v>
      </c>
      <c r="C63" s="13" t="s">
        <v>94</v>
      </c>
      <c r="D63" s="16" t="s">
        <v>95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18"/>
        <v>0</v>
      </c>
      <c r="Q63" s="19"/>
      <c r="R63" s="19"/>
      <c r="S63" s="19"/>
      <c r="T63" s="19"/>
      <c r="U63" s="19">
        <f t="shared" si="19"/>
        <v>0</v>
      </c>
      <c r="V63" s="19"/>
      <c r="W63" s="19"/>
      <c r="X63" s="19"/>
      <c r="Y63" s="19"/>
      <c r="Z63" s="19">
        <f t="shared" si="20"/>
        <v>0</v>
      </c>
      <c r="AA63" s="99">
        <f t="shared" si="17"/>
        <v>0</v>
      </c>
    </row>
    <row r="64" spans="1:27" ht="117" hidden="1">
      <c r="A64" s="13" t="s">
        <v>96</v>
      </c>
      <c r="B64" s="13" t="s">
        <v>97</v>
      </c>
      <c r="C64" s="13" t="s">
        <v>98</v>
      </c>
      <c r="D64" s="14" t="s">
        <v>99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18"/>
        <v>0</v>
      </c>
      <c r="Q64" s="19"/>
      <c r="R64" s="19"/>
      <c r="S64" s="19"/>
      <c r="T64" s="19"/>
      <c r="U64" s="99">
        <f t="shared" si="19"/>
        <v>0</v>
      </c>
      <c r="V64" s="19"/>
      <c r="W64" s="19"/>
      <c r="X64" s="19"/>
      <c r="Y64" s="19"/>
      <c r="Z64" s="109">
        <f t="shared" si="20"/>
        <v>0</v>
      </c>
      <c r="AA64" s="99">
        <f t="shared" si="17"/>
        <v>0</v>
      </c>
    </row>
    <row r="65" spans="1:27" ht="58.5" hidden="1">
      <c r="A65" s="13" t="s">
        <v>226</v>
      </c>
      <c r="B65" s="24" t="s">
        <v>227</v>
      </c>
      <c r="C65" s="24" t="s">
        <v>42</v>
      </c>
      <c r="D65" s="156" t="s">
        <v>228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>
        <f t="shared" si="19"/>
        <v>0</v>
      </c>
      <c r="V65" s="19"/>
      <c r="W65" s="19"/>
      <c r="X65" s="19"/>
      <c r="Y65" s="19"/>
      <c r="Z65" s="19">
        <f t="shared" si="20"/>
        <v>0</v>
      </c>
      <c r="AA65" s="99">
        <f t="shared" si="17"/>
        <v>0</v>
      </c>
    </row>
    <row r="66" spans="1:27" ht="93.75" customHeight="1" hidden="1">
      <c r="A66" s="13" t="s">
        <v>100</v>
      </c>
      <c r="B66" s="13" t="s">
        <v>101</v>
      </c>
      <c r="C66" s="13" t="s">
        <v>102</v>
      </c>
      <c r="D66" s="16" t="s">
        <v>103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18"/>
        <v>0</v>
      </c>
      <c r="Q66" s="19"/>
      <c r="R66" s="19"/>
      <c r="S66" s="19"/>
      <c r="T66" s="19"/>
      <c r="U66" s="19">
        <f t="shared" si="19"/>
        <v>0</v>
      </c>
      <c r="V66" s="19"/>
      <c r="W66" s="19"/>
      <c r="X66" s="19"/>
      <c r="Y66" s="19"/>
      <c r="Z66" s="19">
        <f t="shared" si="20"/>
        <v>0</v>
      </c>
      <c r="AA66" s="99">
        <f t="shared" si="17"/>
        <v>0</v>
      </c>
    </row>
    <row r="67" spans="1:27" ht="159.75" customHeight="1" hidden="1">
      <c r="A67" s="11" t="s">
        <v>136</v>
      </c>
      <c r="B67" s="11"/>
      <c r="C67" s="11"/>
      <c r="D67" s="12" t="s">
        <v>105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99">
        <f>P68</f>
        <v>0</v>
      </c>
      <c r="Q67" s="99">
        <f aca="true" t="shared" si="21" ref="Q67:AA67">Q68</f>
        <v>0</v>
      </c>
      <c r="R67" s="99">
        <f t="shared" si="21"/>
        <v>0</v>
      </c>
      <c r="S67" s="99">
        <f t="shared" si="21"/>
        <v>0</v>
      </c>
      <c r="T67" s="99">
        <f t="shared" si="21"/>
        <v>0</v>
      </c>
      <c r="U67" s="99">
        <f t="shared" si="21"/>
        <v>0</v>
      </c>
      <c r="V67" s="99">
        <f t="shared" si="21"/>
        <v>0</v>
      </c>
      <c r="W67" s="99">
        <f t="shared" si="21"/>
        <v>0</v>
      </c>
      <c r="X67" s="99">
        <f t="shared" si="21"/>
        <v>0</v>
      </c>
      <c r="Y67" s="99">
        <f t="shared" si="21"/>
        <v>0</v>
      </c>
      <c r="Z67" s="99">
        <f t="shared" si="21"/>
        <v>0</v>
      </c>
      <c r="AA67" s="99">
        <f t="shared" si="21"/>
        <v>0</v>
      </c>
    </row>
    <row r="68" spans="1:27" ht="176.25" customHeight="1" hidden="1">
      <c r="A68" s="11" t="s">
        <v>104</v>
      </c>
      <c r="B68" s="11"/>
      <c r="C68" s="11"/>
      <c r="D68" s="12" t="s">
        <v>105</v>
      </c>
      <c r="E68" s="99">
        <f aca="true" t="shared" si="22" ref="E68:O68">SUM(E69:E71)</f>
        <v>0</v>
      </c>
      <c r="F68" s="99">
        <f t="shared" si="22"/>
        <v>0</v>
      </c>
      <c r="G68" s="99">
        <f t="shared" si="22"/>
        <v>0</v>
      </c>
      <c r="H68" s="99">
        <f t="shared" si="22"/>
        <v>0</v>
      </c>
      <c r="I68" s="99">
        <f t="shared" si="22"/>
        <v>0</v>
      </c>
      <c r="J68" s="99">
        <f t="shared" si="22"/>
        <v>0</v>
      </c>
      <c r="K68" s="99">
        <f t="shared" si="22"/>
        <v>0</v>
      </c>
      <c r="L68" s="99">
        <f t="shared" si="22"/>
        <v>0</v>
      </c>
      <c r="M68" s="99">
        <f t="shared" si="22"/>
        <v>0</v>
      </c>
      <c r="N68" s="99">
        <f t="shared" si="22"/>
        <v>0</v>
      </c>
      <c r="O68" s="99">
        <f t="shared" si="22"/>
        <v>0</v>
      </c>
      <c r="P68" s="99">
        <f>Q68+T68</f>
        <v>0</v>
      </c>
      <c r="Q68" s="99">
        <f>SUM(Q69:Q71)</f>
        <v>0</v>
      </c>
      <c r="R68" s="99">
        <f>SUM(R69:R71)</f>
        <v>0</v>
      </c>
      <c r="S68" s="99">
        <f>SUM(S69:S71)</f>
        <v>0</v>
      </c>
      <c r="T68" s="99"/>
      <c r="U68" s="99">
        <f t="shared" si="19"/>
        <v>0</v>
      </c>
      <c r="V68" s="99">
        <f>SUM(V69:V71)</f>
        <v>0</v>
      </c>
      <c r="W68" s="99"/>
      <c r="X68" s="99"/>
      <c r="Y68" s="99"/>
      <c r="Z68" s="99">
        <f t="shared" si="20"/>
        <v>0</v>
      </c>
      <c r="AA68" s="99">
        <f t="shared" si="17"/>
        <v>0</v>
      </c>
    </row>
    <row r="69" spans="1:27" ht="204.75" hidden="1">
      <c r="A69" s="13" t="s">
        <v>106</v>
      </c>
      <c r="B69" s="13" t="s">
        <v>72</v>
      </c>
      <c r="C69" s="13" t="s">
        <v>20</v>
      </c>
      <c r="D69" s="14" t="s">
        <v>200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>Q69+T69</f>
        <v>0</v>
      </c>
      <c r="Q69" s="19"/>
      <c r="R69" s="19"/>
      <c r="S69" s="19"/>
      <c r="T69" s="19"/>
      <c r="U69" s="99">
        <f t="shared" si="19"/>
        <v>0</v>
      </c>
      <c r="V69" s="19"/>
      <c r="W69" s="19"/>
      <c r="X69" s="19"/>
      <c r="Y69" s="19"/>
      <c r="Z69" s="109">
        <f t="shared" si="20"/>
        <v>0</v>
      </c>
      <c r="AA69" s="99">
        <f t="shared" si="17"/>
        <v>0</v>
      </c>
    </row>
    <row r="70" spans="1:27" ht="175.5" hidden="1">
      <c r="A70" s="13" t="s">
        <v>107</v>
      </c>
      <c r="B70" s="13" t="s">
        <v>79</v>
      </c>
      <c r="C70" s="13" t="s">
        <v>80</v>
      </c>
      <c r="D70" s="14" t="s">
        <v>81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>Q70+T70</f>
        <v>0</v>
      </c>
      <c r="Q70" s="19"/>
      <c r="R70" s="19"/>
      <c r="S70" s="19"/>
      <c r="T70" s="19"/>
      <c r="U70" s="99">
        <f t="shared" si="19"/>
        <v>0</v>
      </c>
      <c r="V70" s="19"/>
      <c r="W70" s="19"/>
      <c r="X70" s="19"/>
      <c r="Y70" s="19"/>
      <c r="Z70" s="109">
        <f t="shared" si="20"/>
        <v>0</v>
      </c>
      <c r="AA70" s="99">
        <f t="shared" si="17"/>
        <v>0</v>
      </c>
    </row>
    <row r="71" spans="1:27" ht="204.75" hidden="1">
      <c r="A71" s="13" t="s">
        <v>108</v>
      </c>
      <c r="B71" s="13" t="s">
        <v>109</v>
      </c>
      <c r="C71" s="13" t="s">
        <v>80</v>
      </c>
      <c r="D71" s="103" t="s">
        <v>259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>Q71+T71</f>
        <v>0</v>
      </c>
      <c r="Q71" s="19"/>
      <c r="R71" s="19"/>
      <c r="S71" s="19"/>
      <c r="T71" s="19"/>
      <c r="U71" s="99">
        <f t="shared" si="19"/>
        <v>0</v>
      </c>
      <c r="V71" s="19"/>
      <c r="W71" s="19"/>
      <c r="X71" s="19"/>
      <c r="Y71" s="19"/>
      <c r="Z71" s="109">
        <f t="shared" si="20"/>
        <v>0</v>
      </c>
      <c r="AA71" s="99">
        <f t="shared" si="17"/>
        <v>0</v>
      </c>
    </row>
    <row r="72" spans="1:27" ht="204.75" hidden="1">
      <c r="A72" s="11" t="s">
        <v>137</v>
      </c>
      <c r="B72" s="11"/>
      <c r="C72" s="11"/>
      <c r="D72" s="26" t="s">
        <v>111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99">
        <f>P73</f>
        <v>0</v>
      </c>
      <c r="Q72" s="99">
        <f aca="true" t="shared" si="23" ref="Q72:AA72">Q73</f>
        <v>0</v>
      </c>
      <c r="R72" s="99">
        <f t="shared" si="23"/>
        <v>0</v>
      </c>
      <c r="S72" s="99">
        <f t="shared" si="23"/>
        <v>0</v>
      </c>
      <c r="T72" s="99">
        <f t="shared" si="23"/>
        <v>0</v>
      </c>
      <c r="U72" s="99">
        <f t="shared" si="23"/>
        <v>0</v>
      </c>
      <c r="V72" s="99">
        <f t="shared" si="23"/>
        <v>0</v>
      </c>
      <c r="W72" s="99">
        <f t="shared" si="23"/>
        <v>0</v>
      </c>
      <c r="X72" s="99">
        <f t="shared" si="23"/>
        <v>0</v>
      </c>
      <c r="Y72" s="99">
        <f t="shared" si="23"/>
        <v>0</v>
      </c>
      <c r="Z72" s="99">
        <f t="shared" si="23"/>
        <v>0</v>
      </c>
      <c r="AA72" s="99">
        <f t="shared" si="23"/>
        <v>0</v>
      </c>
    </row>
    <row r="73" spans="1:27" ht="219" customHeight="1" hidden="1">
      <c r="A73" s="11" t="s">
        <v>110</v>
      </c>
      <c r="B73" s="11"/>
      <c r="C73" s="11"/>
      <c r="D73" s="26" t="s">
        <v>111</v>
      </c>
      <c r="E73" s="110">
        <f aca="true" t="shared" si="24" ref="E73:O73">SUM(E74:E74)</f>
        <v>0</v>
      </c>
      <c r="F73" s="110">
        <f t="shared" si="24"/>
        <v>0</v>
      </c>
      <c r="G73" s="110">
        <f t="shared" si="24"/>
        <v>0</v>
      </c>
      <c r="H73" s="110">
        <f t="shared" si="24"/>
        <v>0</v>
      </c>
      <c r="I73" s="110">
        <f t="shared" si="24"/>
        <v>0</v>
      </c>
      <c r="J73" s="110">
        <f t="shared" si="24"/>
        <v>0</v>
      </c>
      <c r="K73" s="110">
        <f t="shared" si="24"/>
        <v>0</v>
      </c>
      <c r="L73" s="110">
        <f t="shared" si="24"/>
        <v>0</v>
      </c>
      <c r="M73" s="110">
        <f t="shared" si="24"/>
        <v>0</v>
      </c>
      <c r="N73" s="110">
        <f t="shared" si="24"/>
        <v>0</v>
      </c>
      <c r="O73" s="110">
        <f t="shared" si="24"/>
        <v>0</v>
      </c>
      <c r="P73" s="110">
        <f>Q73+T73</f>
        <v>0</v>
      </c>
      <c r="Q73" s="110">
        <f>SUM(Q74:Q74)</f>
        <v>0</v>
      </c>
      <c r="R73" s="110">
        <f>SUM(R74:R74)</f>
        <v>0</v>
      </c>
      <c r="S73" s="110">
        <f>SUM(S74:S74)</f>
        <v>0</v>
      </c>
      <c r="T73" s="110">
        <f>SUM(T74:T74)</f>
        <v>0</v>
      </c>
      <c r="U73" s="99">
        <f t="shared" si="19"/>
        <v>0</v>
      </c>
      <c r="V73" s="110">
        <f>SUM(V74:V74)</f>
        <v>0</v>
      </c>
      <c r="W73" s="110">
        <f>SUM(W74:W74)</f>
        <v>0</v>
      </c>
      <c r="X73" s="110">
        <f>SUM(X74:X74)</f>
        <v>0</v>
      </c>
      <c r="Y73" s="110">
        <f>SUM(Y74:Y74)</f>
        <v>0</v>
      </c>
      <c r="Z73" s="109">
        <f t="shared" si="20"/>
        <v>0</v>
      </c>
      <c r="AA73" s="99">
        <f t="shared" si="17"/>
        <v>0</v>
      </c>
    </row>
    <row r="74" spans="1:27" ht="87.75" hidden="1">
      <c r="A74" s="13" t="s">
        <v>112</v>
      </c>
      <c r="B74" s="13" t="s">
        <v>49</v>
      </c>
      <c r="C74" s="13" t="s">
        <v>43</v>
      </c>
      <c r="D74" s="14" t="s">
        <v>130</v>
      </c>
      <c r="E74" s="111"/>
      <c r="F74" s="111"/>
      <c r="G74" s="111"/>
      <c r="H74" s="111"/>
      <c r="I74" s="19"/>
      <c r="J74" s="19"/>
      <c r="K74" s="19"/>
      <c r="L74" s="19"/>
      <c r="M74" s="19"/>
      <c r="N74" s="19"/>
      <c r="O74" s="19"/>
      <c r="P74" s="19">
        <f>Q74+T74</f>
        <v>0</v>
      </c>
      <c r="Q74" s="19"/>
      <c r="R74" s="19"/>
      <c r="S74" s="19"/>
      <c r="T74" s="19"/>
      <c r="U74" s="99">
        <f t="shared" si="19"/>
        <v>0</v>
      </c>
      <c r="V74" s="19"/>
      <c r="W74" s="19"/>
      <c r="X74" s="19"/>
      <c r="Y74" s="19"/>
      <c r="Z74" s="109">
        <f t="shared" si="20"/>
        <v>0</v>
      </c>
      <c r="AA74" s="99">
        <f t="shared" si="17"/>
        <v>0</v>
      </c>
    </row>
    <row r="75" spans="1:27" ht="225" customHeight="1">
      <c r="A75" s="11" t="s">
        <v>138</v>
      </c>
      <c r="B75" s="11"/>
      <c r="C75" s="11"/>
      <c r="D75" s="12" t="s">
        <v>114</v>
      </c>
      <c r="E75" s="111"/>
      <c r="F75" s="111"/>
      <c r="G75" s="111"/>
      <c r="H75" s="111"/>
      <c r="I75" s="19"/>
      <c r="J75" s="19"/>
      <c r="K75" s="19"/>
      <c r="L75" s="19"/>
      <c r="M75" s="19"/>
      <c r="N75" s="19"/>
      <c r="O75" s="19"/>
      <c r="P75" s="99">
        <f>P76</f>
        <v>355958</v>
      </c>
      <c r="Q75" s="99">
        <f aca="true" t="shared" si="25" ref="Q75:AA75">Q76</f>
        <v>355958</v>
      </c>
      <c r="R75" s="99">
        <f t="shared" si="25"/>
        <v>0</v>
      </c>
      <c r="S75" s="99">
        <f t="shared" si="25"/>
        <v>567472</v>
      </c>
      <c r="T75" s="99">
        <f t="shared" si="25"/>
        <v>0</v>
      </c>
      <c r="U75" s="99">
        <f t="shared" si="25"/>
        <v>1417816</v>
      </c>
      <c r="V75" s="99">
        <f t="shared" si="25"/>
        <v>1417816</v>
      </c>
      <c r="W75" s="99">
        <f t="shared" si="25"/>
        <v>0</v>
      </c>
      <c r="X75" s="99">
        <f t="shared" si="25"/>
        <v>0</v>
      </c>
      <c r="Y75" s="99">
        <f t="shared" si="25"/>
        <v>0</v>
      </c>
      <c r="Z75" s="99">
        <f t="shared" si="25"/>
        <v>1417816</v>
      </c>
      <c r="AA75" s="99">
        <f t="shared" si="25"/>
        <v>1773774</v>
      </c>
    </row>
    <row r="76" spans="1:27" ht="227.25" customHeight="1">
      <c r="A76" s="11" t="s">
        <v>113</v>
      </c>
      <c r="B76" s="11"/>
      <c r="C76" s="11"/>
      <c r="D76" s="12" t="s">
        <v>114</v>
      </c>
      <c r="E76" s="99">
        <f aca="true" t="shared" si="26" ref="E76:O76">SUM(E77:E82)</f>
        <v>0</v>
      </c>
      <c r="F76" s="99">
        <f t="shared" si="26"/>
        <v>0</v>
      </c>
      <c r="G76" s="99">
        <f t="shared" si="26"/>
        <v>0</v>
      </c>
      <c r="H76" s="99">
        <f t="shared" si="26"/>
        <v>0</v>
      </c>
      <c r="I76" s="99">
        <f t="shared" si="26"/>
        <v>0</v>
      </c>
      <c r="J76" s="99">
        <f t="shared" si="26"/>
        <v>0</v>
      </c>
      <c r="K76" s="99">
        <f t="shared" si="26"/>
        <v>0</v>
      </c>
      <c r="L76" s="99">
        <f t="shared" si="26"/>
        <v>0</v>
      </c>
      <c r="M76" s="99">
        <f t="shared" si="26"/>
        <v>0</v>
      </c>
      <c r="N76" s="99">
        <f t="shared" si="26"/>
        <v>0</v>
      </c>
      <c r="O76" s="99">
        <f t="shared" si="26"/>
        <v>0</v>
      </c>
      <c r="P76" s="99">
        <f aca="true" t="shared" si="27" ref="P76:P81">Q76+T76</f>
        <v>355958</v>
      </c>
      <c r="Q76" s="99">
        <f>SUM(Q77:Q82)</f>
        <v>355958</v>
      </c>
      <c r="R76" s="99">
        <f>SUM(R77:R82)</f>
        <v>0</v>
      </c>
      <c r="S76" s="99">
        <f>SUM(S77:S82)</f>
        <v>567472</v>
      </c>
      <c r="T76" s="99">
        <f>SUM(T77:T82)</f>
        <v>0</v>
      </c>
      <c r="U76" s="99">
        <f t="shared" si="19"/>
        <v>1417816</v>
      </c>
      <c r="V76" s="99">
        <f>SUM(V77:V82)</f>
        <v>1417816</v>
      </c>
      <c r="W76" s="99">
        <f>SUM(W77:W82)</f>
        <v>0</v>
      </c>
      <c r="X76" s="99">
        <f>SUM(X77:X82)</f>
        <v>0</v>
      </c>
      <c r="Y76" s="99">
        <f>SUM(Y77:Y82)</f>
        <v>0</v>
      </c>
      <c r="Z76" s="99">
        <f t="shared" si="20"/>
        <v>1417816</v>
      </c>
      <c r="AA76" s="99">
        <f t="shared" si="17"/>
        <v>1773774</v>
      </c>
    </row>
    <row r="77" spans="1:27" ht="100.5" customHeight="1">
      <c r="A77" s="13" t="s">
        <v>115</v>
      </c>
      <c r="B77" s="13" t="s">
        <v>34</v>
      </c>
      <c r="C77" s="13" t="s">
        <v>33</v>
      </c>
      <c r="D77" s="14" t="s">
        <v>35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>
        <f t="shared" si="27"/>
        <v>49000</v>
      </c>
      <c r="Q77" s="19">
        <f>49000</f>
        <v>49000</v>
      </c>
      <c r="R77" s="19"/>
      <c r="S77" s="19"/>
      <c r="T77" s="19"/>
      <c r="U77" s="99">
        <f t="shared" si="19"/>
        <v>0</v>
      </c>
      <c r="V77" s="19"/>
      <c r="W77" s="19"/>
      <c r="X77" s="19"/>
      <c r="Y77" s="19"/>
      <c r="Z77" s="109">
        <f t="shared" si="20"/>
        <v>0</v>
      </c>
      <c r="AA77" s="99">
        <f t="shared" si="17"/>
        <v>49000</v>
      </c>
    </row>
    <row r="78" spans="1:27" ht="87.75">
      <c r="A78" s="13" t="s">
        <v>116</v>
      </c>
      <c r="B78" s="13" t="s">
        <v>39</v>
      </c>
      <c r="C78" s="13" t="s">
        <v>33</v>
      </c>
      <c r="D78" s="14" t="s">
        <v>40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>
        <f t="shared" si="27"/>
        <v>83535</v>
      </c>
      <c r="Q78" s="19">
        <f>83535</f>
        <v>83535</v>
      </c>
      <c r="R78" s="19"/>
      <c r="S78" s="19">
        <f>394+567078</f>
        <v>567472</v>
      </c>
      <c r="T78" s="19"/>
      <c r="U78" s="99">
        <f t="shared" si="19"/>
        <v>0</v>
      </c>
      <c r="V78" s="19"/>
      <c r="W78" s="19"/>
      <c r="X78" s="19"/>
      <c r="Y78" s="19"/>
      <c r="Z78" s="109">
        <f t="shared" si="20"/>
        <v>0</v>
      </c>
      <c r="AA78" s="99">
        <f t="shared" si="17"/>
        <v>83535</v>
      </c>
    </row>
    <row r="79" spans="1:27" ht="87.75">
      <c r="A79" s="13" t="s">
        <v>117</v>
      </c>
      <c r="B79" s="13" t="s">
        <v>118</v>
      </c>
      <c r="C79" s="13" t="s">
        <v>33</v>
      </c>
      <c r="D79" s="14" t="s">
        <v>119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>
        <f t="shared" si="27"/>
        <v>223423</v>
      </c>
      <c r="Q79" s="19">
        <f>49994+141745+10800+20884</f>
        <v>223423</v>
      </c>
      <c r="R79" s="19"/>
      <c r="S79" s="19"/>
      <c r="T79" s="19"/>
      <c r="U79" s="19">
        <f t="shared" si="19"/>
        <v>333000</v>
      </c>
      <c r="V79" s="19">
        <f>219000+38000+28000+48000</f>
        <v>333000</v>
      </c>
      <c r="W79" s="19"/>
      <c r="X79" s="19"/>
      <c r="Y79" s="19"/>
      <c r="Z79" s="19">
        <f t="shared" si="20"/>
        <v>333000</v>
      </c>
      <c r="AA79" s="99">
        <f t="shared" si="17"/>
        <v>556423</v>
      </c>
    </row>
    <row r="80" spans="1:27" ht="117" hidden="1">
      <c r="A80" s="13" t="s">
        <v>120</v>
      </c>
      <c r="B80" s="13" t="s">
        <v>55</v>
      </c>
      <c r="C80" s="13" t="s">
        <v>42</v>
      </c>
      <c r="D80" s="14" t="s">
        <v>56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>
        <f t="shared" si="27"/>
        <v>0</v>
      </c>
      <c r="Q80" s="19"/>
      <c r="R80" s="19"/>
      <c r="S80" s="19"/>
      <c r="T80" s="19"/>
      <c r="U80" s="19">
        <f t="shared" si="19"/>
        <v>0</v>
      </c>
      <c r="V80" s="19"/>
      <c r="W80" s="19"/>
      <c r="X80" s="19"/>
      <c r="Y80" s="19"/>
      <c r="Z80" s="19">
        <f t="shared" si="20"/>
        <v>0</v>
      </c>
      <c r="AA80" s="99">
        <f t="shared" si="17"/>
        <v>0</v>
      </c>
    </row>
    <row r="81" spans="1:27" ht="87.75" hidden="1">
      <c r="A81" s="13" t="s">
        <v>121</v>
      </c>
      <c r="B81" s="13" t="s">
        <v>54</v>
      </c>
      <c r="C81" s="13" t="s">
        <v>42</v>
      </c>
      <c r="D81" s="14" t="s">
        <v>122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>
        <f t="shared" si="27"/>
        <v>0</v>
      </c>
      <c r="Q81" s="19"/>
      <c r="R81" s="19"/>
      <c r="S81" s="19"/>
      <c r="T81" s="19"/>
      <c r="U81" s="19">
        <f t="shared" si="19"/>
        <v>0</v>
      </c>
      <c r="V81" s="19"/>
      <c r="W81" s="19"/>
      <c r="X81" s="19"/>
      <c r="Y81" s="19"/>
      <c r="Z81" s="19">
        <f t="shared" si="20"/>
        <v>0</v>
      </c>
      <c r="AA81" s="99">
        <f t="shared" si="17"/>
        <v>0</v>
      </c>
    </row>
    <row r="82" spans="1:27" ht="101.25" customHeight="1">
      <c r="A82" s="13" t="s">
        <v>121</v>
      </c>
      <c r="B82" s="13" t="s">
        <v>54</v>
      </c>
      <c r="C82" s="13" t="s">
        <v>42</v>
      </c>
      <c r="D82" s="14" t="s">
        <v>64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>
        <f t="shared" si="19"/>
        <v>1084816</v>
      </c>
      <c r="V82" s="19">
        <f>1084816</f>
        <v>1084816</v>
      </c>
      <c r="W82" s="19"/>
      <c r="X82" s="19"/>
      <c r="Y82" s="19"/>
      <c r="Z82" s="19">
        <f t="shared" si="20"/>
        <v>1084816</v>
      </c>
      <c r="AA82" s="99">
        <f t="shared" si="17"/>
        <v>1084816</v>
      </c>
    </row>
    <row r="83" spans="1:27" ht="99" customHeight="1" hidden="1">
      <c r="A83" s="11" t="s">
        <v>139</v>
      </c>
      <c r="B83" s="11"/>
      <c r="C83" s="11"/>
      <c r="D83" s="26" t="s">
        <v>124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99">
        <f>P84</f>
        <v>0</v>
      </c>
      <c r="Q83" s="99">
        <f aca="true" t="shared" si="28" ref="Q83:AA83">Q84</f>
        <v>0</v>
      </c>
      <c r="R83" s="99">
        <f t="shared" si="28"/>
        <v>0</v>
      </c>
      <c r="S83" s="99">
        <f t="shared" si="28"/>
        <v>0</v>
      </c>
      <c r="T83" s="99">
        <f t="shared" si="28"/>
        <v>0</v>
      </c>
      <c r="U83" s="99">
        <f t="shared" si="28"/>
        <v>0</v>
      </c>
      <c r="V83" s="99">
        <f t="shared" si="28"/>
        <v>0</v>
      </c>
      <c r="W83" s="99">
        <f t="shared" si="28"/>
        <v>0</v>
      </c>
      <c r="X83" s="99">
        <f t="shared" si="28"/>
        <v>0</v>
      </c>
      <c r="Y83" s="99">
        <f t="shared" si="28"/>
        <v>0</v>
      </c>
      <c r="Z83" s="99">
        <f t="shared" si="28"/>
        <v>0</v>
      </c>
      <c r="AA83" s="99">
        <f t="shared" si="28"/>
        <v>0</v>
      </c>
    </row>
    <row r="84" spans="1:27" ht="96.75" customHeight="1" hidden="1">
      <c r="A84" s="11" t="s">
        <v>123</v>
      </c>
      <c r="B84" s="11"/>
      <c r="C84" s="11"/>
      <c r="D84" s="26" t="s">
        <v>124</v>
      </c>
      <c r="E84" s="99">
        <f aca="true" t="shared" si="29" ref="E84:S84">SUM(E85)</f>
        <v>0</v>
      </c>
      <c r="F84" s="99">
        <f t="shared" si="29"/>
        <v>0</v>
      </c>
      <c r="G84" s="99">
        <f t="shared" si="29"/>
        <v>0</v>
      </c>
      <c r="H84" s="99">
        <f t="shared" si="29"/>
        <v>0</v>
      </c>
      <c r="I84" s="99">
        <f t="shared" si="29"/>
        <v>0</v>
      </c>
      <c r="J84" s="99">
        <f t="shared" si="29"/>
        <v>0</v>
      </c>
      <c r="K84" s="99">
        <f t="shared" si="29"/>
        <v>0</v>
      </c>
      <c r="L84" s="99">
        <f t="shared" si="29"/>
        <v>0</v>
      </c>
      <c r="M84" s="99">
        <f t="shared" si="29"/>
        <v>0</v>
      </c>
      <c r="N84" s="99">
        <f t="shared" si="29"/>
        <v>0</v>
      </c>
      <c r="O84" s="99">
        <f t="shared" si="29"/>
        <v>0</v>
      </c>
      <c r="P84" s="99">
        <f>Q84+T84</f>
        <v>0</v>
      </c>
      <c r="Q84" s="99">
        <f t="shared" si="29"/>
        <v>0</v>
      </c>
      <c r="R84" s="99">
        <f t="shared" si="29"/>
        <v>0</v>
      </c>
      <c r="S84" s="99">
        <f t="shared" si="29"/>
        <v>0</v>
      </c>
      <c r="T84" s="99"/>
      <c r="U84" s="99">
        <f t="shared" si="19"/>
        <v>0</v>
      </c>
      <c r="V84" s="99"/>
      <c r="W84" s="99"/>
      <c r="X84" s="99"/>
      <c r="Y84" s="99"/>
      <c r="Z84" s="109">
        <f t="shared" si="20"/>
        <v>0</v>
      </c>
      <c r="AA84" s="99">
        <f t="shared" si="17"/>
        <v>0</v>
      </c>
    </row>
    <row r="85" spans="1:27" ht="204.75" hidden="1">
      <c r="A85" s="13" t="s">
        <v>125</v>
      </c>
      <c r="B85" s="13" t="s">
        <v>72</v>
      </c>
      <c r="C85" s="13" t="s">
        <v>20</v>
      </c>
      <c r="D85" s="14" t="s">
        <v>200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>
        <f>Q85+T85</f>
        <v>0</v>
      </c>
      <c r="Q85" s="19"/>
      <c r="R85" s="19"/>
      <c r="S85" s="19"/>
      <c r="T85" s="19"/>
      <c r="U85" s="99">
        <f t="shared" si="19"/>
        <v>0</v>
      </c>
      <c r="V85" s="19"/>
      <c r="W85" s="19"/>
      <c r="X85" s="19"/>
      <c r="Y85" s="19"/>
      <c r="Z85" s="109">
        <f t="shared" si="20"/>
        <v>0</v>
      </c>
      <c r="AA85" s="99">
        <f t="shared" si="17"/>
        <v>0</v>
      </c>
    </row>
    <row r="86" spans="1:27" ht="117">
      <c r="A86" s="11" t="s">
        <v>140</v>
      </c>
      <c r="B86" s="11"/>
      <c r="C86" s="11"/>
      <c r="D86" s="26" t="s">
        <v>127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99">
        <f>P87</f>
        <v>350913</v>
      </c>
      <c r="Q86" s="99">
        <f aca="true" t="shared" si="30" ref="Q86:AA87">Q87</f>
        <v>323899</v>
      </c>
      <c r="R86" s="99">
        <f t="shared" si="30"/>
        <v>0</v>
      </c>
      <c r="S86" s="99">
        <f t="shared" si="30"/>
        <v>0</v>
      </c>
      <c r="T86" s="99">
        <f t="shared" si="30"/>
        <v>27014</v>
      </c>
      <c r="U86" s="99">
        <f t="shared" si="30"/>
        <v>0</v>
      </c>
      <c r="V86" s="99">
        <f t="shared" si="30"/>
        <v>0</v>
      </c>
      <c r="W86" s="99">
        <f t="shared" si="30"/>
        <v>0</v>
      </c>
      <c r="X86" s="99">
        <f t="shared" si="30"/>
        <v>0</v>
      </c>
      <c r="Y86" s="99">
        <f t="shared" si="30"/>
        <v>0</v>
      </c>
      <c r="Z86" s="99">
        <f t="shared" si="30"/>
        <v>0</v>
      </c>
      <c r="AA86" s="99">
        <f t="shared" si="30"/>
        <v>350913</v>
      </c>
    </row>
    <row r="87" spans="1:27" ht="117">
      <c r="A87" s="11" t="s">
        <v>126</v>
      </c>
      <c r="B87" s="11"/>
      <c r="C87" s="11"/>
      <c r="D87" s="26" t="s">
        <v>127</v>
      </c>
      <c r="E87" s="99" t="e">
        <f>SUM(#REF!)</f>
        <v>#REF!</v>
      </c>
      <c r="F87" s="99" t="e">
        <f>SUM(#REF!)</f>
        <v>#REF!</v>
      </c>
      <c r="G87" s="99" t="e">
        <f>SUM(#REF!)</f>
        <v>#REF!</v>
      </c>
      <c r="H87" s="99" t="e">
        <f>SUM(#REF!)</f>
        <v>#REF!</v>
      </c>
      <c r="I87" s="99" t="e">
        <f>SUM(#REF!)</f>
        <v>#REF!</v>
      </c>
      <c r="J87" s="99" t="e">
        <f>SUM(#REF!)</f>
        <v>#REF!</v>
      </c>
      <c r="K87" s="99" t="e">
        <f>SUM(#REF!)</f>
        <v>#REF!</v>
      </c>
      <c r="L87" s="99" t="e">
        <f>SUM(#REF!)</f>
        <v>#REF!</v>
      </c>
      <c r="M87" s="99" t="e">
        <f>SUM(#REF!)</f>
        <v>#REF!</v>
      </c>
      <c r="N87" s="99" t="e">
        <f>SUM(#REF!)</f>
        <v>#REF!</v>
      </c>
      <c r="O87" s="99" t="e">
        <f>SUM(#REF!)</f>
        <v>#REF!</v>
      </c>
      <c r="P87" s="99">
        <f>Q87+T87</f>
        <v>350913</v>
      </c>
      <c r="Q87" s="99">
        <f>Q88</f>
        <v>323899</v>
      </c>
      <c r="R87" s="99">
        <f t="shared" si="30"/>
        <v>0</v>
      </c>
      <c r="S87" s="99">
        <f t="shared" si="30"/>
        <v>0</v>
      </c>
      <c r="T87" s="99">
        <f t="shared" si="30"/>
        <v>27014</v>
      </c>
      <c r="U87" s="99">
        <f t="shared" si="30"/>
        <v>0</v>
      </c>
      <c r="V87" s="99">
        <f t="shared" si="30"/>
        <v>0</v>
      </c>
      <c r="W87" s="99">
        <f t="shared" si="30"/>
        <v>0</v>
      </c>
      <c r="X87" s="99">
        <f t="shared" si="30"/>
        <v>0</v>
      </c>
      <c r="Y87" s="99">
        <f t="shared" si="30"/>
        <v>0</v>
      </c>
      <c r="Z87" s="99">
        <f t="shared" si="30"/>
        <v>0</v>
      </c>
      <c r="AA87" s="99">
        <f t="shared" si="17"/>
        <v>350913</v>
      </c>
    </row>
    <row r="88" spans="1:27" ht="204.75">
      <c r="A88" s="13" t="s">
        <v>232</v>
      </c>
      <c r="B88" s="13" t="s">
        <v>233</v>
      </c>
      <c r="C88" s="13" t="s">
        <v>69</v>
      </c>
      <c r="D88" s="14" t="s">
        <v>231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f>Q88+T88</f>
        <v>350913</v>
      </c>
      <c r="Q88" s="19">
        <f>53899+70000+100000+100000</f>
        <v>323899</v>
      </c>
      <c r="R88" s="19"/>
      <c r="S88" s="19"/>
      <c r="T88" s="19">
        <v>27014</v>
      </c>
      <c r="U88" s="99"/>
      <c r="V88" s="19"/>
      <c r="W88" s="19"/>
      <c r="X88" s="19"/>
      <c r="Y88" s="19"/>
      <c r="Z88" s="109"/>
      <c r="AA88" s="99">
        <f t="shared" si="17"/>
        <v>350913</v>
      </c>
    </row>
    <row r="89" spans="1:27" ht="29.25">
      <c r="A89" s="27" t="s">
        <v>132</v>
      </c>
      <c r="B89" s="27" t="s">
        <v>132</v>
      </c>
      <c r="C89" s="27" t="s">
        <v>132</v>
      </c>
      <c r="D89" s="15" t="s">
        <v>128</v>
      </c>
      <c r="E89" s="20" t="e">
        <f>E24+E49+E57+E60+E68+#REF!+#REF!+E73+E76+E84+E87</f>
        <v>#REF!</v>
      </c>
      <c r="F89" s="20" t="e">
        <f>F24+F49+F57+F60+F68+#REF!+#REF!+F73+F76+F84+F87</f>
        <v>#REF!</v>
      </c>
      <c r="G89" s="20" t="e">
        <f>G24+G49+G57+G60+G68+#REF!+#REF!+G73+G76+G84+G87</f>
        <v>#REF!</v>
      </c>
      <c r="H89" s="20" t="e">
        <f>H24+H49+H57+H60+H68+#REF!+#REF!+H73+H76+H84+H87</f>
        <v>#REF!</v>
      </c>
      <c r="I89" s="20" t="e">
        <f>I24+I49+I57+I60+I68+#REF!+#REF!+I73+I76+I84+I87</f>
        <v>#REF!</v>
      </c>
      <c r="J89" s="20" t="e">
        <f>J24+J49+J57+J60+J68+#REF!+#REF!+J73+J76+J84+J87</f>
        <v>#REF!</v>
      </c>
      <c r="K89" s="20" t="e">
        <f>K24+K49+K57+K60+K68+#REF!+#REF!+K73+K76+K84+K87</f>
        <v>#REF!</v>
      </c>
      <c r="L89" s="20" t="e">
        <f>L24+L49+L57+L60+L68+#REF!+#REF!+L73+L76+L84+L87</f>
        <v>#REF!</v>
      </c>
      <c r="M89" s="20" t="e">
        <f>M24+M49+M57+M60+M68+#REF!+#REF!+M73+M76+M84+M87</f>
        <v>#REF!</v>
      </c>
      <c r="N89" s="20" t="e">
        <f>N24+N49+N57+N60+N68+#REF!+#REF!+N73+N76+N84+N87</f>
        <v>#REF!</v>
      </c>
      <c r="O89" s="20" t="e">
        <f>O24+O49+O57+O60+O68+#REF!+#REF!+O73+O76+O84+O87</f>
        <v>#REF!</v>
      </c>
      <c r="P89" s="20">
        <f aca="true" t="shared" si="31" ref="P89:AA89">P23+P48+P56+P59+P67+P72+P75+P83+P86</f>
        <v>5808866</v>
      </c>
      <c r="Q89" s="20">
        <f t="shared" si="31"/>
        <v>5781852</v>
      </c>
      <c r="R89" s="20">
        <f t="shared" si="31"/>
        <v>0</v>
      </c>
      <c r="S89" s="20">
        <f t="shared" si="31"/>
        <v>636262</v>
      </c>
      <c r="T89" s="20">
        <f t="shared" si="31"/>
        <v>27014</v>
      </c>
      <c r="U89" s="20">
        <f t="shared" si="31"/>
        <v>5131184</v>
      </c>
      <c r="V89" s="20">
        <f t="shared" si="31"/>
        <v>5131184</v>
      </c>
      <c r="W89" s="20">
        <f t="shared" si="31"/>
        <v>0</v>
      </c>
      <c r="X89" s="20">
        <f t="shared" si="31"/>
        <v>0</v>
      </c>
      <c r="Y89" s="20">
        <f t="shared" si="31"/>
        <v>0</v>
      </c>
      <c r="Z89" s="20">
        <f t="shared" si="31"/>
        <v>5131184</v>
      </c>
      <c r="AA89" s="20">
        <f t="shared" si="31"/>
        <v>10940050</v>
      </c>
    </row>
    <row r="91" ht="30.75">
      <c r="Q91" s="18"/>
    </row>
    <row r="92" spans="4:27" ht="36" customHeight="1">
      <c r="D92" s="93"/>
      <c r="E92" s="2"/>
      <c r="F92" s="2"/>
      <c r="G92" s="2"/>
      <c r="H92" s="2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1"/>
    </row>
    <row r="94" ht="12.75">
      <c r="Q94" s="21"/>
    </row>
    <row r="96" spans="2:27" ht="30.75">
      <c r="B96" s="155"/>
      <c r="C96" s="155"/>
      <c r="D96" s="155"/>
      <c r="E96" s="155"/>
      <c r="P96" s="128"/>
      <c r="R96" s="128"/>
      <c r="V96" s="155"/>
      <c r="AA96" s="128"/>
    </row>
    <row r="97" spans="16:27" ht="30.75">
      <c r="P97" s="18"/>
      <c r="R97" s="18"/>
      <c r="AA97" s="18"/>
    </row>
    <row r="98" spans="16:18" ht="30.75">
      <c r="P98" s="128"/>
      <c r="R98" s="128"/>
    </row>
    <row r="99" ht="30.75">
      <c r="P99" s="128"/>
    </row>
    <row r="100" ht="30.75">
      <c r="P100" s="128"/>
    </row>
    <row r="101" ht="30.75">
      <c r="P101" s="128"/>
    </row>
    <row r="102" ht="30.75">
      <c r="P102" s="128"/>
    </row>
    <row r="103" ht="30.75">
      <c r="P103" s="128"/>
    </row>
    <row r="104" ht="30.75">
      <c r="P104" s="128"/>
    </row>
  </sheetData>
  <sheetProtection/>
  <mergeCells count="27">
    <mergeCell ref="B12:Z12"/>
    <mergeCell ref="J19:J20"/>
    <mergeCell ref="K19:L19"/>
    <mergeCell ref="X19:Y19"/>
    <mergeCell ref="Z19:Z20"/>
    <mergeCell ref="M19:M20"/>
    <mergeCell ref="E17:M18"/>
    <mergeCell ref="N17:N20"/>
    <mergeCell ref="AA17:AA20"/>
    <mergeCell ref="E19:F19"/>
    <mergeCell ref="G19:G20"/>
    <mergeCell ref="O19:O20"/>
    <mergeCell ref="T19:T20"/>
    <mergeCell ref="P19:P20"/>
    <mergeCell ref="P17:T18"/>
    <mergeCell ref="R19:S19"/>
    <mergeCell ref="Q19:Q20"/>
    <mergeCell ref="U19:U20"/>
    <mergeCell ref="U17:Z18"/>
    <mergeCell ref="V19:V20"/>
    <mergeCell ref="W19:W20"/>
    <mergeCell ref="H19:H20"/>
    <mergeCell ref="I19:I20"/>
    <mergeCell ref="A17:A20"/>
    <mergeCell ref="B17:B20"/>
    <mergeCell ref="C17:C20"/>
    <mergeCell ref="D17:D20"/>
  </mergeCells>
  <printOptions/>
  <pageMargins left="0.35433070866141736" right="0.1968503937007874" top="0.5905511811023623" bottom="0.5905511811023623" header="0.5118110236220472" footer="0.5118110236220472"/>
  <pageSetup fitToHeight="16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I1">
      <selection activeCell="N9" sqref="N9"/>
    </sheetView>
  </sheetViews>
  <sheetFormatPr defaultColWidth="9.00390625" defaultRowHeight="12.75"/>
  <cols>
    <col min="1" max="1" width="15.125" style="0" bestFit="1" customWidth="1"/>
    <col min="2" max="2" width="14.375" style="0" customWidth="1"/>
    <col min="3" max="3" width="16.75390625" style="0" customWidth="1"/>
    <col min="4" max="4" width="42.125" style="0" customWidth="1"/>
    <col min="5" max="5" width="19.00390625" style="0" customWidth="1"/>
    <col min="6" max="6" width="12.25390625" style="0" customWidth="1"/>
    <col min="7" max="7" width="15.00390625" style="0" customWidth="1"/>
    <col min="8" max="8" width="17.25390625" style="0" customWidth="1"/>
    <col min="9" max="9" width="17.625" style="0" customWidth="1"/>
    <col min="10" max="10" width="15.00390625" style="0" customWidth="1"/>
    <col min="11" max="11" width="18.875" style="0" customWidth="1"/>
    <col min="12" max="12" width="18.00390625" style="0" customWidth="1"/>
    <col min="13" max="13" width="16.875" style="0" customWidth="1"/>
    <col min="14" max="14" width="15.125" style="0" customWidth="1"/>
    <col min="15" max="15" width="15.625" style="0" customWidth="1"/>
    <col min="16" max="16" width="17.75390625" style="0" customWidth="1"/>
  </cols>
  <sheetData>
    <row r="1" spans="14:15" ht="24">
      <c r="N1" s="204" t="s">
        <v>302</v>
      </c>
      <c r="O1" s="1"/>
    </row>
    <row r="2" spans="14:15" ht="24">
      <c r="N2" s="204" t="s">
        <v>292</v>
      </c>
      <c r="O2" s="1"/>
    </row>
    <row r="3" spans="14:15" ht="24">
      <c r="N3" s="204" t="s">
        <v>294</v>
      </c>
      <c r="O3" s="1"/>
    </row>
    <row r="4" spans="14:15" ht="24">
      <c r="N4" s="204"/>
      <c r="O4" s="1"/>
    </row>
    <row r="5" spans="14:15" ht="29.25">
      <c r="N5" s="204" t="s">
        <v>191</v>
      </c>
      <c r="O5" s="125"/>
    </row>
    <row r="6" spans="1:16" ht="21.75" customHeight="1">
      <c r="A6" s="179"/>
      <c r="B6" s="179"/>
      <c r="I6" s="180"/>
      <c r="J6" s="38"/>
      <c r="K6" s="38"/>
      <c r="L6" s="38"/>
      <c r="M6" s="38"/>
      <c r="N6" s="205" t="s">
        <v>303</v>
      </c>
      <c r="O6" s="125"/>
      <c r="P6" s="38"/>
    </row>
    <row r="7" spans="14:15" ht="29.25">
      <c r="N7" s="205" t="s">
        <v>304</v>
      </c>
      <c r="O7" s="125"/>
    </row>
    <row r="8" spans="14:15" ht="29.25">
      <c r="N8" s="204" t="s">
        <v>305</v>
      </c>
      <c r="O8" s="125"/>
    </row>
    <row r="9" ht="19.5" customHeight="1"/>
    <row r="10" ht="22.5" customHeight="1"/>
    <row r="11" spans="1:16" ht="23.25" customHeight="1">
      <c r="A11" s="216" t="s">
        <v>296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16" ht="15.75">
      <c r="A12" s="49">
        <v>21528000000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ht="12.75">
      <c r="A13" s="41" t="s">
        <v>131</v>
      </c>
    </row>
    <row r="14" spans="1:16" ht="21.7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</row>
    <row r="15" ht="16.5" customHeight="1">
      <c r="P15" s="181" t="s">
        <v>0</v>
      </c>
    </row>
    <row r="16" spans="1:16" ht="34.5" customHeight="1">
      <c r="A16" s="215" t="s">
        <v>12</v>
      </c>
      <c r="B16" s="215" t="s">
        <v>13</v>
      </c>
      <c r="C16" s="215" t="s">
        <v>5</v>
      </c>
      <c r="D16" s="215" t="s">
        <v>14</v>
      </c>
      <c r="E16" s="215" t="s">
        <v>272</v>
      </c>
      <c r="F16" s="215"/>
      <c r="G16" s="215"/>
      <c r="H16" s="215"/>
      <c r="I16" s="215" t="s">
        <v>273</v>
      </c>
      <c r="J16" s="215"/>
      <c r="K16" s="215"/>
      <c r="L16" s="215"/>
      <c r="M16" s="215" t="s">
        <v>274</v>
      </c>
      <c r="N16" s="215"/>
      <c r="O16" s="215"/>
      <c r="P16" s="215"/>
    </row>
    <row r="17" spans="1:16" ht="33" customHeight="1">
      <c r="A17" s="215"/>
      <c r="B17" s="215"/>
      <c r="C17" s="215"/>
      <c r="D17" s="215"/>
      <c r="E17" s="215" t="s">
        <v>156</v>
      </c>
      <c r="F17" s="215" t="s">
        <v>157</v>
      </c>
      <c r="G17" s="215"/>
      <c r="H17" s="215" t="s">
        <v>275</v>
      </c>
      <c r="I17" s="215" t="s">
        <v>156</v>
      </c>
      <c r="J17" s="215" t="s">
        <v>157</v>
      </c>
      <c r="K17" s="215"/>
      <c r="L17" s="215" t="s">
        <v>275</v>
      </c>
      <c r="M17" s="215" t="s">
        <v>156</v>
      </c>
      <c r="N17" s="215" t="s">
        <v>157</v>
      </c>
      <c r="O17" s="215"/>
      <c r="P17" s="215" t="s">
        <v>275</v>
      </c>
    </row>
    <row r="18" spans="1:16" ht="51" customHeight="1">
      <c r="A18" s="215"/>
      <c r="B18" s="215"/>
      <c r="C18" s="215"/>
      <c r="D18" s="215"/>
      <c r="E18" s="215"/>
      <c r="F18" s="182" t="s">
        <v>3</v>
      </c>
      <c r="G18" s="182" t="s">
        <v>4</v>
      </c>
      <c r="H18" s="215"/>
      <c r="I18" s="215"/>
      <c r="J18" s="182" t="s">
        <v>3</v>
      </c>
      <c r="K18" s="182" t="s">
        <v>4</v>
      </c>
      <c r="L18" s="215"/>
      <c r="M18" s="215"/>
      <c r="N18" s="182" t="s">
        <v>3</v>
      </c>
      <c r="O18" s="182" t="s">
        <v>4</v>
      </c>
      <c r="P18" s="215"/>
    </row>
    <row r="19" spans="1:16" ht="12.75">
      <c r="A19" s="183">
        <v>1</v>
      </c>
      <c r="B19" s="183">
        <v>2</v>
      </c>
      <c r="C19" s="183">
        <v>3</v>
      </c>
      <c r="D19" s="183">
        <v>4</v>
      </c>
      <c r="E19" s="183">
        <v>5</v>
      </c>
      <c r="F19" s="183">
        <v>6</v>
      </c>
      <c r="G19" s="183">
        <v>7</v>
      </c>
      <c r="H19" s="183">
        <v>8</v>
      </c>
      <c r="I19" s="183">
        <v>9</v>
      </c>
      <c r="J19" s="183">
        <v>10</v>
      </c>
      <c r="K19" s="183">
        <v>11</v>
      </c>
      <c r="L19" s="183">
        <v>12</v>
      </c>
      <c r="M19" s="183">
        <v>13</v>
      </c>
      <c r="N19" s="183">
        <v>14</v>
      </c>
      <c r="O19" s="183">
        <v>15</v>
      </c>
      <c r="P19" s="183">
        <v>16</v>
      </c>
    </row>
    <row r="20" spans="1:16" ht="67.5">
      <c r="A20" s="184" t="s">
        <v>15</v>
      </c>
      <c r="B20" s="184"/>
      <c r="C20" s="184"/>
      <c r="D20" s="185" t="s">
        <v>16</v>
      </c>
      <c r="E20" s="186">
        <f>E21</f>
        <v>1000000</v>
      </c>
      <c r="F20" s="187"/>
      <c r="G20" s="187"/>
      <c r="H20" s="186">
        <f>H21</f>
        <v>1000000</v>
      </c>
      <c r="I20" s="186">
        <f>I21</f>
        <v>-1000000</v>
      </c>
      <c r="J20" s="187"/>
      <c r="K20" s="187"/>
      <c r="L20" s="186">
        <f>L21</f>
        <v>-1000000</v>
      </c>
      <c r="M20" s="186"/>
      <c r="N20" s="186"/>
      <c r="O20" s="186"/>
      <c r="P20" s="186"/>
    </row>
    <row r="21" spans="1:16" ht="67.5">
      <c r="A21" s="184" t="s">
        <v>17</v>
      </c>
      <c r="B21" s="184"/>
      <c r="C21" s="184"/>
      <c r="D21" s="185" t="s">
        <v>16</v>
      </c>
      <c r="E21" s="186">
        <f>E22+E23</f>
        <v>1000000</v>
      </c>
      <c r="F21" s="186"/>
      <c r="G21" s="186"/>
      <c r="H21" s="186">
        <f>H22+H23</f>
        <v>1000000</v>
      </c>
      <c r="I21" s="186">
        <f>I22+I23</f>
        <v>-1000000</v>
      </c>
      <c r="J21" s="186"/>
      <c r="K21" s="186"/>
      <c r="L21" s="186">
        <f>L22+L23</f>
        <v>-1000000</v>
      </c>
      <c r="M21" s="186"/>
      <c r="N21" s="186"/>
      <c r="O21" s="186"/>
      <c r="P21" s="186"/>
    </row>
    <row r="22" spans="1:16" ht="87.75" customHeight="1">
      <c r="A22" s="188" t="s">
        <v>277</v>
      </c>
      <c r="B22" s="188" t="s">
        <v>278</v>
      </c>
      <c r="C22" s="188" t="s">
        <v>43</v>
      </c>
      <c r="D22" s="189" t="s">
        <v>279</v>
      </c>
      <c r="E22" s="190">
        <v>1000000</v>
      </c>
      <c r="F22" s="191"/>
      <c r="G22" s="191"/>
      <c r="H22" s="191">
        <f>E22+F22</f>
        <v>1000000</v>
      </c>
      <c r="I22" s="191"/>
      <c r="J22" s="191"/>
      <c r="K22" s="191"/>
      <c r="L22" s="191"/>
      <c r="M22" s="191">
        <f>E22-I22</f>
        <v>1000000</v>
      </c>
      <c r="N22" s="191"/>
      <c r="O22" s="191"/>
      <c r="P22" s="191">
        <f>H22-L22</f>
        <v>1000000</v>
      </c>
    </row>
    <row r="23" spans="1:16" ht="90.75" customHeight="1">
      <c r="A23" s="188" t="s">
        <v>280</v>
      </c>
      <c r="B23" s="188" t="s">
        <v>281</v>
      </c>
      <c r="C23" s="188" t="s">
        <v>43</v>
      </c>
      <c r="D23" s="189" t="s">
        <v>282</v>
      </c>
      <c r="E23" s="190"/>
      <c r="F23" s="191"/>
      <c r="G23" s="191"/>
      <c r="H23" s="191"/>
      <c r="I23" s="191">
        <v>-1000000</v>
      </c>
      <c r="J23" s="191"/>
      <c r="K23" s="191"/>
      <c r="L23" s="191">
        <f>I23+J23</f>
        <v>-1000000</v>
      </c>
      <c r="M23" s="191">
        <f>I23-E23</f>
        <v>-1000000</v>
      </c>
      <c r="N23" s="191"/>
      <c r="O23" s="191"/>
      <c r="P23" s="191">
        <f>L23-H23</f>
        <v>-1000000</v>
      </c>
    </row>
    <row r="24" spans="1:16" ht="23.25">
      <c r="A24" s="192" t="s">
        <v>143</v>
      </c>
      <c r="B24" s="192" t="s">
        <v>143</v>
      </c>
      <c r="C24" s="192" t="s">
        <v>143</v>
      </c>
      <c r="D24" s="193" t="s">
        <v>128</v>
      </c>
      <c r="E24" s="194">
        <f>E20</f>
        <v>1000000</v>
      </c>
      <c r="F24" s="194"/>
      <c r="G24" s="194"/>
      <c r="H24" s="194">
        <f>H20</f>
        <v>1000000</v>
      </c>
      <c r="I24" s="194">
        <f>I20</f>
        <v>-1000000</v>
      </c>
      <c r="J24" s="194"/>
      <c r="K24" s="194"/>
      <c r="L24" s="194">
        <f>L20</f>
        <v>-1000000</v>
      </c>
      <c r="M24" s="194"/>
      <c r="N24" s="194"/>
      <c r="O24" s="194"/>
      <c r="P24" s="194"/>
    </row>
    <row r="25" ht="27.75" customHeight="1"/>
    <row r="26" ht="15.75" customHeight="1"/>
    <row r="27" spans="4:24" ht="21" customHeight="1">
      <c r="D27" s="2"/>
      <c r="E27" s="2"/>
      <c r="F27" s="2"/>
      <c r="G27" s="2"/>
      <c r="I27" s="2"/>
      <c r="J27" s="2"/>
      <c r="K27" s="2"/>
      <c r="L27" s="2"/>
      <c r="M27" s="2"/>
      <c r="N27" s="2"/>
      <c r="O27" s="2"/>
      <c r="P27" s="195"/>
      <c r="Q27" s="195"/>
      <c r="R27" s="195"/>
      <c r="S27" s="2"/>
      <c r="T27" s="2"/>
      <c r="U27" s="195"/>
      <c r="V27" s="195"/>
      <c r="W27" s="2"/>
      <c r="X27" s="2"/>
    </row>
    <row r="28" spans="3:24" ht="30.75">
      <c r="C28" s="155"/>
      <c r="D28" s="155"/>
      <c r="E28" s="155"/>
      <c r="G28" s="1"/>
      <c r="H28" s="1"/>
      <c r="I28" s="1"/>
      <c r="J28" s="1"/>
      <c r="K28" s="155"/>
      <c r="L28" s="1"/>
      <c r="M28" s="1"/>
      <c r="N28" s="1"/>
      <c r="O28" s="1"/>
      <c r="P28" s="1"/>
      <c r="Q28" s="128"/>
      <c r="R28" s="1"/>
      <c r="S28" s="128"/>
      <c r="T28" s="1"/>
      <c r="U28" s="1"/>
      <c r="V28" s="1"/>
      <c r="W28" s="155"/>
      <c r="X28" s="1"/>
    </row>
    <row r="29" spans="3:13" ht="18" customHeight="1"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</sheetData>
  <sheetProtection/>
  <mergeCells count="18">
    <mergeCell ref="A11:P11"/>
    <mergeCell ref="A14:P14"/>
    <mergeCell ref="A16:A18"/>
    <mergeCell ref="B16:B18"/>
    <mergeCell ref="C16:C18"/>
    <mergeCell ref="D16:D18"/>
    <mergeCell ref="E16:H16"/>
    <mergeCell ref="I16:L16"/>
    <mergeCell ref="M16:P16"/>
    <mergeCell ref="E17:E18"/>
    <mergeCell ref="N17:O17"/>
    <mergeCell ref="P17:P18"/>
    <mergeCell ref="F17:G17"/>
    <mergeCell ref="H17:H18"/>
    <mergeCell ref="I17:I18"/>
    <mergeCell ref="J17:K17"/>
    <mergeCell ref="L17:L18"/>
    <mergeCell ref="M17:M18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1.25390625" style="0" customWidth="1"/>
    <col min="2" max="2" width="19.625" style="0" customWidth="1"/>
    <col min="3" max="3" width="56.125" style="0" customWidth="1"/>
    <col min="4" max="4" width="15.125" style="0" customWidth="1"/>
  </cols>
  <sheetData>
    <row r="1" ht="20.25">
      <c r="C1" s="132" t="s">
        <v>306</v>
      </c>
    </row>
    <row r="2" ht="20.25">
      <c r="C2" s="132" t="s">
        <v>297</v>
      </c>
    </row>
    <row r="3" ht="20.25">
      <c r="C3" s="132" t="s">
        <v>298</v>
      </c>
    </row>
    <row r="4" ht="20.25">
      <c r="C4" s="132"/>
    </row>
    <row r="5" spans="3:6" ht="20.25">
      <c r="C5" s="132" t="s">
        <v>299</v>
      </c>
      <c r="E5" s="32"/>
      <c r="F5" s="34"/>
    </row>
    <row r="6" spans="3:6" ht="20.25">
      <c r="C6" s="133" t="s">
        <v>307</v>
      </c>
      <c r="E6" s="33"/>
      <c r="F6" s="34"/>
    </row>
    <row r="7" spans="3:6" ht="20.25">
      <c r="C7" s="133" t="s">
        <v>308</v>
      </c>
      <c r="E7" s="33"/>
      <c r="F7" s="34"/>
    </row>
    <row r="8" spans="3:6" ht="20.25">
      <c r="C8" s="132" t="s">
        <v>309</v>
      </c>
      <c r="E8" s="32"/>
      <c r="F8" s="34"/>
    </row>
    <row r="9" spans="4:5" ht="20.25">
      <c r="D9" s="132"/>
      <c r="E9" s="132"/>
    </row>
    <row r="11" spans="1:5" ht="18.75">
      <c r="A11" s="218" t="s">
        <v>246</v>
      </c>
      <c r="B11" s="218"/>
      <c r="C11" s="219"/>
      <c r="D11" s="219"/>
      <c r="E11" s="134"/>
    </row>
    <row r="12" spans="2:3" ht="18.75">
      <c r="B12" s="208">
        <v>21528000000</v>
      </c>
      <c r="C12" s="209"/>
    </row>
    <row r="13" spans="2:3" ht="15.75">
      <c r="B13" s="210" t="s">
        <v>131</v>
      </c>
      <c r="C13" s="209"/>
    </row>
    <row r="16" spans="1:4" ht="18.75">
      <c r="A16" s="220" t="s">
        <v>194</v>
      </c>
      <c r="B16" s="220"/>
      <c r="C16" s="221"/>
      <c r="D16" s="221"/>
    </row>
    <row r="17" spans="1:2" ht="18.75">
      <c r="A17" s="134"/>
      <c r="B17" s="134"/>
    </row>
    <row r="18" ht="18.75">
      <c r="D18" s="136" t="s">
        <v>0</v>
      </c>
    </row>
    <row r="19" spans="1:5" ht="66">
      <c r="A19" s="167" t="s">
        <v>195</v>
      </c>
      <c r="B19" s="224" t="s">
        <v>196</v>
      </c>
      <c r="C19" s="225"/>
      <c r="D19" s="167" t="s">
        <v>142</v>
      </c>
      <c r="E19" s="169"/>
    </row>
    <row r="20" spans="1:4" ht="15">
      <c r="A20" s="168">
        <v>1</v>
      </c>
      <c r="B20" s="226">
        <v>2</v>
      </c>
      <c r="C20" s="227"/>
      <c r="D20" s="168">
        <v>3</v>
      </c>
    </row>
    <row r="21" spans="1:4" ht="21.75" customHeight="1">
      <c r="A21" s="222" t="s">
        <v>197</v>
      </c>
      <c r="B21" s="222"/>
      <c r="C21" s="223"/>
      <c r="D21" s="223"/>
    </row>
    <row r="22" spans="1:4" ht="18.75" customHeight="1">
      <c r="A22" s="222" t="s">
        <v>198</v>
      </c>
      <c r="B22" s="222"/>
      <c r="C22" s="223"/>
      <c r="D22" s="223"/>
    </row>
    <row r="23" spans="1:4" ht="27.75" customHeight="1">
      <c r="A23" s="138" t="s">
        <v>132</v>
      </c>
      <c r="B23" s="228" t="s">
        <v>199</v>
      </c>
      <c r="C23" s="206"/>
      <c r="D23" s="137"/>
    </row>
    <row r="24" spans="1:4" ht="18.75">
      <c r="A24" s="138" t="s">
        <v>132</v>
      </c>
      <c r="B24" s="207" t="s">
        <v>156</v>
      </c>
      <c r="C24" s="206"/>
      <c r="D24" s="137"/>
    </row>
    <row r="25" spans="1:4" ht="18.75">
      <c r="A25" s="138" t="s">
        <v>132</v>
      </c>
      <c r="B25" s="207" t="s">
        <v>157</v>
      </c>
      <c r="C25" s="206"/>
      <c r="D25" s="142"/>
    </row>
    <row r="28" spans="1:4" ht="18.75">
      <c r="A28" s="220" t="s">
        <v>247</v>
      </c>
      <c r="B28" s="220"/>
      <c r="C28" s="221"/>
      <c r="D28" s="221"/>
    </row>
    <row r="30" ht="18.75">
      <c r="D30" s="136" t="s">
        <v>0</v>
      </c>
    </row>
    <row r="31" spans="1:4" ht="115.5">
      <c r="A31" s="167" t="s">
        <v>248</v>
      </c>
      <c r="B31" s="167" t="s">
        <v>13</v>
      </c>
      <c r="C31" s="167" t="s">
        <v>249</v>
      </c>
      <c r="D31" s="167" t="s">
        <v>142</v>
      </c>
    </row>
    <row r="32" spans="1:4" ht="15">
      <c r="A32" s="168">
        <v>1</v>
      </c>
      <c r="B32" s="168">
        <v>2</v>
      </c>
      <c r="C32" s="168">
        <v>3</v>
      </c>
      <c r="D32" s="168">
        <v>4</v>
      </c>
    </row>
    <row r="33" spans="1:4" ht="18.75">
      <c r="A33" s="211" t="s">
        <v>250</v>
      </c>
      <c r="B33" s="212"/>
      <c r="C33" s="256"/>
      <c r="D33" s="257"/>
    </row>
    <row r="34" spans="1:4" ht="56.25">
      <c r="A34" s="131">
        <v>3719800</v>
      </c>
      <c r="B34" s="131">
        <v>9800</v>
      </c>
      <c r="C34" s="130" t="s">
        <v>231</v>
      </c>
      <c r="D34" s="165">
        <f>D36+D38+D40+D42</f>
        <v>350913</v>
      </c>
    </row>
    <row r="35" spans="1:4" ht="56.25">
      <c r="A35" s="131"/>
      <c r="B35" s="131"/>
      <c r="C35" s="163" t="s">
        <v>260</v>
      </c>
      <c r="D35" s="166">
        <v>100000</v>
      </c>
    </row>
    <row r="36" spans="1:4" ht="18.75">
      <c r="A36" s="135">
        <v>99000000000</v>
      </c>
      <c r="B36" s="143"/>
      <c r="C36" s="143" t="s">
        <v>251</v>
      </c>
      <c r="D36" s="165">
        <f>D35</f>
        <v>100000</v>
      </c>
    </row>
    <row r="37" spans="1:4" ht="56.25">
      <c r="A37" s="131"/>
      <c r="B37" s="131"/>
      <c r="C37" s="163" t="s">
        <v>261</v>
      </c>
      <c r="D37" s="166">
        <v>80913</v>
      </c>
    </row>
    <row r="38" spans="1:4" ht="18.75">
      <c r="A38" s="135">
        <v>99000000000</v>
      </c>
      <c r="B38" s="143"/>
      <c r="C38" s="143" t="s">
        <v>251</v>
      </c>
      <c r="D38" s="165">
        <f>D37</f>
        <v>80913</v>
      </c>
    </row>
    <row r="39" spans="1:4" ht="78" customHeight="1">
      <c r="A39" s="135"/>
      <c r="B39" s="143"/>
      <c r="C39" s="164" t="s">
        <v>262</v>
      </c>
      <c r="D39" s="166">
        <v>100000</v>
      </c>
    </row>
    <row r="40" spans="1:4" ht="18.75">
      <c r="A40" s="135">
        <v>99000000000</v>
      </c>
      <c r="B40" s="143"/>
      <c r="C40" s="143" t="s">
        <v>251</v>
      </c>
      <c r="D40" s="165">
        <f>D39</f>
        <v>100000</v>
      </c>
    </row>
    <row r="41" spans="1:4" ht="75">
      <c r="A41" s="131"/>
      <c r="B41" s="131"/>
      <c r="C41" s="163" t="s">
        <v>263</v>
      </c>
      <c r="D41" s="166">
        <v>70000</v>
      </c>
    </row>
    <row r="42" spans="1:4" ht="18.75">
      <c r="A42" s="135">
        <v>99000000000</v>
      </c>
      <c r="B42" s="143"/>
      <c r="C42" s="143" t="s">
        <v>251</v>
      </c>
      <c r="D42" s="165">
        <f>D41</f>
        <v>70000</v>
      </c>
    </row>
    <row r="43" spans="1:4" ht="18.75">
      <c r="A43" s="222" t="s">
        <v>252</v>
      </c>
      <c r="B43" s="222"/>
      <c r="C43" s="223"/>
      <c r="D43" s="223"/>
    </row>
    <row r="44" spans="1:4" ht="18.75">
      <c r="A44" s="138" t="s">
        <v>132</v>
      </c>
      <c r="B44" s="138" t="s">
        <v>132</v>
      </c>
      <c r="C44" s="161" t="s">
        <v>199</v>
      </c>
      <c r="D44" s="137">
        <f>D45+D46</f>
        <v>350913</v>
      </c>
    </row>
    <row r="45" spans="1:4" ht="18.75">
      <c r="A45" s="138" t="s">
        <v>132</v>
      </c>
      <c r="B45" s="138" t="s">
        <v>132</v>
      </c>
      <c r="C45" s="162" t="s">
        <v>156</v>
      </c>
      <c r="D45" s="137">
        <f>D34</f>
        <v>350913</v>
      </c>
    </row>
    <row r="46" spans="1:4" ht="18.75">
      <c r="A46" s="138" t="s">
        <v>132</v>
      </c>
      <c r="B46" s="138" t="s">
        <v>132</v>
      </c>
      <c r="C46" s="162" t="s">
        <v>157</v>
      </c>
      <c r="D46" s="142"/>
    </row>
    <row r="47" spans="1:4" ht="18.75">
      <c r="A47" s="170"/>
      <c r="B47" s="170"/>
      <c r="C47" s="171"/>
      <c r="D47" s="172"/>
    </row>
    <row r="48" spans="1:4" ht="18.75">
      <c r="A48" s="170"/>
      <c r="B48" s="170"/>
      <c r="C48" s="171"/>
      <c r="D48" s="172"/>
    </row>
    <row r="51" spans="1:3" ht="18.75">
      <c r="A51" s="32"/>
      <c r="B51" s="32"/>
      <c r="C51" s="32"/>
    </row>
  </sheetData>
  <sheetProtection/>
  <mergeCells count="14">
    <mergeCell ref="B13:C13"/>
    <mergeCell ref="A43:D43"/>
    <mergeCell ref="A33:D33"/>
    <mergeCell ref="A21:D21"/>
    <mergeCell ref="A11:D11"/>
    <mergeCell ref="A16:D16"/>
    <mergeCell ref="A22:D22"/>
    <mergeCell ref="A28:D28"/>
    <mergeCell ref="B19:C19"/>
    <mergeCell ref="B20:C20"/>
    <mergeCell ref="B23:C23"/>
    <mergeCell ref="B24:C24"/>
    <mergeCell ref="B25:C25"/>
    <mergeCell ref="B12:C12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zoomScalePageLayoutView="0" workbookViewId="0" topLeftCell="D1">
      <selection activeCell="H9" sqref="H9"/>
    </sheetView>
  </sheetViews>
  <sheetFormatPr defaultColWidth="9.00390625" defaultRowHeight="12.75"/>
  <cols>
    <col min="1" max="1" width="15.625" style="0" customWidth="1"/>
    <col min="2" max="2" width="16.00390625" style="0" customWidth="1"/>
    <col min="3" max="3" width="17.00390625" style="0" customWidth="1"/>
    <col min="4" max="4" width="44.00390625" style="0" customWidth="1"/>
    <col min="5" max="5" width="85.25390625" style="0" customWidth="1"/>
    <col min="6" max="6" width="15.00390625" style="0" customWidth="1"/>
    <col min="7" max="7" width="16.125" style="0" customWidth="1"/>
    <col min="8" max="8" width="14.875" style="0" customWidth="1"/>
    <col min="9" max="9" width="20.25390625" style="0" customWidth="1"/>
    <col min="10" max="10" width="14.875" style="0" customWidth="1"/>
  </cols>
  <sheetData>
    <row r="1" ht="20.25">
      <c r="H1" s="132" t="s">
        <v>302</v>
      </c>
    </row>
    <row r="2" ht="20.25">
      <c r="H2" s="132" t="s">
        <v>292</v>
      </c>
    </row>
    <row r="3" ht="20.25">
      <c r="H3" s="132" t="s">
        <v>294</v>
      </c>
    </row>
    <row r="4" ht="20.25">
      <c r="H4" s="132"/>
    </row>
    <row r="5" spans="8:10" ht="20.25">
      <c r="H5" s="132" t="s">
        <v>267</v>
      </c>
      <c r="I5" s="32"/>
      <c r="J5" s="32"/>
    </row>
    <row r="6" spans="8:10" ht="20.25">
      <c r="H6" s="133" t="s">
        <v>303</v>
      </c>
      <c r="I6" s="33"/>
      <c r="J6" s="32"/>
    </row>
    <row r="7" spans="8:10" ht="20.25">
      <c r="H7" s="133" t="s">
        <v>304</v>
      </c>
      <c r="I7" s="32"/>
      <c r="J7" s="32"/>
    </row>
    <row r="8" spans="8:10" ht="20.25">
      <c r="H8" s="132" t="s">
        <v>305</v>
      </c>
      <c r="I8" s="32"/>
      <c r="J8" s="32"/>
    </row>
    <row r="9" spans="8:10" ht="20.25">
      <c r="H9" s="132"/>
      <c r="I9" s="32"/>
      <c r="J9" s="32"/>
    </row>
    <row r="10" spans="8:10" ht="20.25">
      <c r="H10" s="132"/>
      <c r="I10" s="32"/>
      <c r="J10" s="32"/>
    </row>
    <row r="11" spans="8:10" ht="20.25">
      <c r="H11" s="132"/>
      <c r="I11" s="32"/>
      <c r="J11" s="32"/>
    </row>
    <row r="12" ht="23.25" customHeight="1"/>
    <row r="13" spans="1:10" ht="24.75" customHeight="1">
      <c r="A13" s="259" t="s">
        <v>253</v>
      </c>
      <c r="B13" s="259"/>
      <c r="C13" s="259"/>
      <c r="D13" s="259"/>
      <c r="E13" s="259"/>
      <c r="F13" s="259"/>
      <c r="G13" s="259"/>
      <c r="H13" s="259"/>
      <c r="I13" s="259"/>
      <c r="J13" s="259"/>
    </row>
    <row r="14" spans="1:10" ht="36.75" customHeight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</row>
    <row r="15" spans="1:10" ht="20.25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22.5" customHeight="1">
      <c r="A16" s="150" t="s">
        <v>145</v>
      </c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5.75" customHeight="1">
      <c r="A17" s="149" t="s">
        <v>131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5" customHeight="1">
      <c r="A18" s="53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27.75" customHeight="1">
      <c r="A19" s="258" t="s">
        <v>12</v>
      </c>
      <c r="B19" s="258" t="s">
        <v>13</v>
      </c>
      <c r="C19" s="258" t="s">
        <v>5</v>
      </c>
      <c r="D19" s="258" t="s">
        <v>159</v>
      </c>
      <c r="E19" s="258" t="s">
        <v>160</v>
      </c>
      <c r="F19" s="258" t="s">
        <v>161</v>
      </c>
      <c r="G19" s="258" t="s">
        <v>162</v>
      </c>
      <c r="H19" s="258" t="s">
        <v>163</v>
      </c>
      <c r="I19" s="258" t="s">
        <v>164</v>
      </c>
      <c r="J19" s="258" t="s">
        <v>165</v>
      </c>
    </row>
    <row r="20" spans="1:10" ht="27.7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</row>
    <row r="21" spans="1:10" ht="27.7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</row>
    <row r="22" spans="1:10" ht="27.75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</row>
    <row r="23" spans="1:10" ht="37.5" customHeight="1">
      <c r="A23" s="258"/>
      <c r="B23" s="258"/>
      <c r="C23" s="258"/>
      <c r="D23" s="258"/>
      <c r="E23" s="258"/>
      <c r="F23" s="258"/>
      <c r="G23" s="258"/>
      <c r="H23" s="258"/>
      <c r="I23" s="258"/>
      <c r="J23" s="258"/>
    </row>
    <row r="24" spans="1:10" ht="15.75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</row>
    <row r="25" spans="1:10" ht="70.5" customHeight="1">
      <c r="A25" s="60" t="s">
        <v>15</v>
      </c>
      <c r="B25" s="60"/>
      <c r="C25" s="60"/>
      <c r="D25" s="61" t="s">
        <v>16</v>
      </c>
      <c r="E25" s="64"/>
      <c r="F25" s="64"/>
      <c r="G25" s="64"/>
      <c r="H25" s="64"/>
      <c r="I25" s="146">
        <f>I26</f>
        <v>645049</v>
      </c>
      <c r="J25" s="64"/>
    </row>
    <row r="26" spans="1:10" ht="66.75" customHeight="1">
      <c r="A26" s="60" t="s">
        <v>17</v>
      </c>
      <c r="B26" s="60"/>
      <c r="C26" s="60"/>
      <c r="D26" s="61" t="s">
        <v>16</v>
      </c>
      <c r="E26" s="64"/>
      <c r="F26" s="64"/>
      <c r="G26" s="64"/>
      <c r="H26" s="64"/>
      <c r="I26" s="146">
        <f>SUM(I27:I31)</f>
        <v>645049</v>
      </c>
      <c r="J26" s="64"/>
    </row>
    <row r="27" spans="1:11" ht="43.5" customHeight="1">
      <c r="A27" s="265" t="s">
        <v>63</v>
      </c>
      <c r="B27" s="260">
        <v>7330</v>
      </c>
      <c r="C27" s="260" t="s">
        <v>42</v>
      </c>
      <c r="D27" s="266" t="s">
        <v>64</v>
      </c>
      <c r="E27" s="151" t="s">
        <v>242</v>
      </c>
      <c r="F27" s="69" t="s">
        <v>190</v>
      </c>
      <c r="G27" s="157">
        <f>50142+645049</f>
        <v>695191</v>
      </c>
      <c r="H27" s="158">
        <f>50142/695191*100</f>
        <v>7.212694065371962</v>
      </c>
      <c r="I27" s="157">
        <v>645049</v>
      </c>
      <c r="J27" s="158">
        <v>100</v>
      </c>
      <c r="K27" s="175"/>
    </row>
    <row r="28" spans="1:10" ht="55.5" customHeight="1">
      <c r="A28" s="265"/>
      <c r="B28" s="260"/>
      <c r="C28" s="260"/>
      <c r="D28" s="266"/>
      <c r="E28" s="151" t="s">
        <v>264</v>
      </c>
      <c r="F28" s="64">
        <v>2021</v>
      </c>
      <c r="G28" s="145">
        <v>829375</v>
      </c>
      <c r="H28" s="64"/>
      <c r="I28" s="145">
        <v>-829375</v>
      </c>
      <c r="J28" s="123">
        <v>100</v>
      </c>
    </row>
    <row r="29" spans="1:10" ht="46.5" customHeight="1">
      <c r="A29" s="265"/>
      <c r="B29" s="260"/>
      <c r="C29" s="260"/>
      <c r="D29" s="266"/>
      <c r="E29" s="122" t="s">
        <v>193</v>
      </c>
      <c r="F29" s="69">
        <v>2021</v>
      </c>
      <c r="G29" s="148">
        <v>800000</v>
      </c>
      <c r="H29" s="64"/>
      <c r="I29" s="145">
        <f>-800000</f>
        <v>-800000</v>
      </c>
      <c r="J29" s="123">
        <v>-100</v>
      </c>
    </row>
    <row r="30" spans="1:10" ht="36.75" customHeight="1">
      <c r="A30" s="261" t="s">
        <v>230</v>
      </c>
      <c r="B30" s="261" t="s">
        <v>208</v>
      </c>
      <c r="C30" s="261" t="s">
        <v>42</v>
      </c>
      <c r="D30" s="263" t="s">
        <v>209</v>
      </c>
      <c r="E30" s="151" t="s">
        <v>239</v>
      </c>
      <c r="F30" s="64">
        <v>2021</v>
      </c>
      <c r="G30" s="145">
        <v>829375</v>
      </c>
      <c r="H30" s="64"/>
      <c r="I30" s="145">
        <v>829375</v>
      </c>
      <c r="J30" s="123">
        <v>100</v>
      </c>
    </row>
    <row r="31" spans="1:10" ht="48.75" customHeight="1">
      <c r="A31" s="262"/>
      <c r="B31" s="262"/>
      <c r="C31" s="262"/>
      <c r="D31" s="264"/>
      <c r="E31" s="122" t="s">
        <v>240</v>
      </c>
      <c r="F31" s="69">
        <v>2021</v>
      </c>
      <c r="G31" s="148">
        <v>800000</v>
      </c>
      <c r="H31" s="64"/>
      <c r="I31" s="145">
        <v>800000</v>
      </c>
      <c r="J31" s="123">
        <v>100</v>
      </c>
    </row>
    <row r="32" spans="1:10" ht="109.5" customHeight="1">
      <c r="A32" s="60" t="s">
        <v>138</v>
      </c>
      <c r="B32" s="60"/>
      <c r="C32" s="60"/>
      <c r="D32" s="61" t="s">
        <v>114</v>
      </c>
      <c r="E32" s="122"/>
      <c r="F32" s="64"/>
      <c r="G32" s="145"/>
      <c r="H32" s="64"/>
      <c r="I32" s="146">
        <f>I33</f>
        <v>1084816</v>
      </c>
      <c r="J32" s="123"/>
    </row>
    <row r="33" spans="1:10" ht="109.5" customHeight="1">
      <c r="A33" s="60" t="s">
        <v>113</v>
      </c>
      <c r="B33" s="60"/>
      <c r="C33" s="60"/>
      <c r="D33" s="61" t="s">
        <v>114</v>
      </c>
      <c r="E33" s="122"/>
      <c r="F33" s="64"/>
      <c r="G33" s="145"/>
      <c r="H33" s="64"/>
      <c r="I33" s="146">
        <f>SUM(I34:I39)</f>
        <v>1084816</v>
      </c>
      <c r="J33" s="123"/>
    </row>
    <row r="34" spans="1:10" ht="88.5" customHeight="1">
      <c r="A34" s="261" t="s">
        <v>121</v>
      </c>
      <c r="B34" s="261" t="s">
        <v>54</v>
      </c>
      <c r="C34" s="261" t="s">
        <v>42</v>
      </c>
      <c r="D34" s="263" t="s">
        <v>64</v>
      </c>
      <c r="E34" s="122" t="s">
        <v>234</v>
      </c>
      <c r="F34" s="64" t="s">
        <v>225</v>
      </c>
      <c r="G34" s="147">
        <v>871460</v>
      </c>
      <c r="H34" s="158">
        <f>268658/871460*100</f>
        <v>30.82849471002685</v>
      </c>
      <c r="I34" s="157">
        <v>330212</v>
      </c>
      <c r="J34" s="158">
        <f>(268658+330212)/871460*100</f>
        <v>68.72030844789204</v>
      </c>
    </row>
    <row r="35" spans="1:10" ht="71.25" customHeight="1">
      <c r="A35" s="262"/>
      <c r="B35" s="262"/>
      <c r="C35" s="262"/>
      <c r="D35" s="264"/>
      <c r="E35" s="122" t="s">
        <v>235</v>
      </c>
      <c r="F35" s="64">
        <v>2021</v>
      </c>
      <c r="G35" s="157">
        <v>16034</v>
      </c>
      <c r="H35" s="69"/>
      <c r="I35" s="157">
        <v>16034</v>
      </c>
      <c r="J35" s="158">
        <v>100</v>
      </c>
    </row>
    <row r="36" spans="1:10" ht="65.25" customHeight="1">
      <c r="A36" s="262"/>
      <c r="B36" s="262"/>
      <c r="C36" s="262"/>
      <c r="D36" s="264"/>
      <c r="E36" s="122" t="s">
        <v>236</v>
      </c>
      <c r="F36" s="64">
        <v>2021</v>
      </c>
      <c r="G36" s="157">
        <v>12941</v>
      </c>
      <c r="H36" s="69"/>
      <c r="I36" s="157">
        <v>12941</v>
      </c>
      <c r="J36" s="158">
        <v>100</v>
      </c>
    </row>
    <row r="37" spans="1:10" ht="67.5" customHeight="1">
      <c r="A37" s="262"/>
      <c r="B37" s="262"/>
      <c r="C37" s="262"/>
      <c r="D37" s="264"/>
      <c r="E37" s="122" t="s">
        <v>237</v>
      </c>
      <c r="F37" s="64">
        <v>2021</v>
      </c>
      <c r="G37" s="157">
        <v>5133</v>
      </c>
      <c r="H37" s="69"/>
      <c r="I37" s="157">
        <v>5133</v>
      </c>
      <c r="J37" s="158">
        <v>100</v>
      </c>
    </row>
    <row r="38" spans="1:10" ht="63.75" customHeight="1">
      <c r="A38" s="262"/>
      <c r="B38" s="262"/>
      <c r="C38" s="262"/>
      <c r="D38" s="264"/>
      <c r="E38" s="122" t="s">
        <v>238</v>
      </c>
      <c r="F38" s="64">
        <v>2021</v>
      </c>
      <c r="G38" s="157">
        <v>8165</v>
      </c>
      <c r="H38" s="69"/>
      <c r="I38" s="157">
        <v>8165</v>
      </c>
      <c r="J38" s="158">
        <v>100</v>
      </c>
    </row>
    <row r="39" spans="1:10" ht="48" customHeight="1">
      <c r="A39" s="262"/>
      <c r="B39" s="262"/>
      <c r="C39" s="262"/>
      <c r="D39" s="264"/>
      <c r="E39" s="122" t="s">
        <v>266</v>
      </c>
      <c r="F39" s="64">
        <v>2021</v>
      </c>
      <c r="G39" s="157">
        <f>712331</f>
        <v>712331</v>
      </c>
      <c r="H39" s="158"/>
      <c r="I39" s="157">
        <v>712331</v>
      </c>
      <c r="J39" s="158">
        <v>100</v>
      </c>
    </row>
    <row r="40" spans="1:10" ht="20.25">
      <c r="A40" s="124" t="s">
        <v>143</v>
      </c>
      <c r="B40" s="124" t="s">
        <v>143</v>
      </c>
      <c r="C40" s="124" t="s">
        <v>143</v>
      </c>
      <c r="D40" s="124" t="s">
        <v>128</v>
      </c>
      <c r="E40" s="124" t="s">
        <v>143</v>
      </c>
      <c r="F40" s="124" t="s">
        <v>143</v>
      </c>
      <c r="G40" s="124" t="s">
        <v>143</v>
      </c>
      <c r="H40" s="50"/>
      <c r="I40" s="144">
        <f>I25+I32</f>
        <v>1729865</v>
      </c>
      <c r="J40" s="124" t="s">
        <v>143</v>
      </c>
    </row>
    <row r="44" spans="1:13" ht="27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55"/>
      <c r="M44" s="1"/>
    </row>
    <row r="45" spans="1:10" ht="23.25">
      <c r="A45" s="51"/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23.2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ht="12.75">
      <c r="I47" s="54"/>
    </row>
  </sheetData>
  <sheetProtection/>
  <mergeCells count="23">
    <mergeCell ref="A27:A29"/>
    <mergeCell ref="C27:C29"/>
    <mergeCell ref="D27:D29"/>
    <mergeCell ref="A34:A39"/>
    <mergeCell ref="B34:B39"/>
    <mergeCell ref="C34:C39"/>
    <mergeCell ref="D34:D39"/>
    <mergeCell ref="A30:A31"/>
    <mergeCell ref="B30:B31"/>
    <mergeCell ref="G19:G23"/>
    <mergeCell ref="B27:B29"/>
    <mergeCell ref="C30:C31"/>
    <mergeCell ref="D30:D31"/>
    <mergeCell ref="H19:H23"/>
    <mergeCell ref="E19:E23"/>
    <mergeCell ref="F19:F23"/>
    <mergeCell ref="A13:J14"/>
    <mergeCell ref="A19:A23"/>
    <mergeCell ref="B19:B23"/>
    <mergeCell ref="C19:C23"/>
    <mergeCell ref="D19:D23"/>
    <mergeCell ref="I19:I23"/>
    <mergeCell ref="J19:J23"/>
  </mergeCells>
  <printOptions/>
  <pageMargins left="0.5511811023622047" right="0.15748031496062992" top="0.984251968503937" bottom="0.5905511811023623" header="0.5118110236220472" footer="0.5118110236220472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="65" zoomScaleNormal="65" zoomScalePageLayoutView="0" workbookViewId="0" topLeftCell="A1">
      <selection activeCell="H9" sqref="H9"/>
    </sheetView>
  </sheetViews>
  <sheetFormatPr defaultColWidth="9.00390625" defaultRowHeight="12.75"/>
  <cols>
    <col min="1" max="1" width="18.125" style="5" customWidth="1"/>
    <col min="2" max="2" width="16.125" style="5" customWidth="1"/>
    <col min="3" max="3" width="17.875" style="5" customWidth="1"/>
    <col min="4" max="4" width="59.125" style="5" customWidth="1"/>
    <col min="5" max="5" width="75.375" style="5" customWidth="1"/>
    <col min="6" max="6" width="26.75390625" style="49" customWidth="1"/>
    <col min="7" max="7" width="24.125" style="5" bestFit="1" customWidth="1"/>
    <col min="8" max="8" width="21.75390625" style="5" bestFit="1" customWidth="1"/>
    <col min="9" max="9" width="20.00390625" style="5" bestFit="1" customWidth="1"/>
    <col min="10" max="10" width="18.25390625" style="5" bestFit="1" customWidth="1"/>
    <col min="11" max="11" width="10.375" style="5" bestFit="1" customWidth="1"/>
    <col min="12" max="16384" width="9.125" style="5" customWidth="1"/>
  </cols>
  <sheetData>
    <row r="1" spans="8:9" ht="20.25">
      <c r="H1" s="132" t="s">
        <v>302</v>
      </c>
      <c r="I1"/>
    </row>
    <row r="2" spans="8:9" ht="20.25">
      <c r="H2" s="132" t="s">
        <v>292</v>
      </c>
      <c r="I2"/>
    </row>
    <row r="3" spans="8:9" ht="20.25">
      <c r="H3" s="132" t="s">
        <v>294</v>
      </c>
      <c r="I3"/>
    </row>
    <row r="4" spans="8:9" ht="20.25">
      <c r="H4" s="132"/>
      <c r="I4"/>
    </row>
    <row r="5" spans="8:10" ht="23.25">
      <c r="H5" s="132" t="s">
        <v>158</v>
      </c>
      <c r="I5" s="32"/>
      <c r="J5" s="2"/>
    </row>
    <row r="6" spans="8:11" ht="23.25">
      <c r="H6" s="133" t="s">
        <v>303</v>
      </c>
      <c r="I6" s="33"/>
      <c r="J6" s="57"/>
      <c r="K6"/>
    </row>
    <row r="7" spans="8:11" ht="23.25">
      <c r="H7" s="133" t="s">
        <v>304</v>
      </c>
      <c r="I7" s="32"/>
      <c r="J7" s="2"/>
      <c r="K7"/>
    </row>
    <row r="8" spans="8:11" ht="23.25">
      <c r="H8" s="132" t="s">
        <v>305</v>
      </c>
      <c r="I8" s="32"/>
      <c r="J8" s="2"/>
      <c r="K8"/>
    </row>
    <row r="9" spans="8:11" ht="23.25">
      <c r="H9" s="132"/>
      <c r="I9" s="32"/>
      <c r="J9" s="2"/>
      <c r="K9"/>
    </row>
    <row r="10" spans="8:11" ht="23.25">
      <c r="H10" s="132"/>
      <c r="I10" s="32"/>
      <c r="J10" s="2"/>
      <c r="K10"/>
    </row>
    <row r="11" spans="9:10" ht="15.75">
      <c r="I11"/>
      <c r="J11"/>
    </row>
    <row r="12" spans="1:10" ht="33.75" customHeight="1">
      <c r="A12" s="216" t="s">
        <v>254</v>
      </c>
      <c r="B12" s="216"/>
      <c r="C12" s="216"/>
      <c r="D12" s="216"/>
      <c r="E12" s="216"/>
      <c r="F12" s="216"/>
      <c r="G12" s="216"/>
      <c r="H12" s="216"/>
      <c r="I12" s="216"/>
      <c r="J12" s="216"/>
    </row>
    <row r="13" spans="1:10" ht="22.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ht="20.25">
      <c r="A14" s="90">
        <v>21528000000</v>
      </c>
    </row>
    <row r="15" ht="18.75">
      <c r="A15" s="59" t="s">
        <v>131</v>
      </c>
    </row>
    <row r="16" ht="18.75">
      <c r="J16" s="56" t="s">
        <v>0</v>
      </c>
    </row>
    <row r="17" spans="1:10" s="55" customFormat="1" ht="41.25" customHeight="1">
      <c r="A17" s="267" t="s">
        <v>12</v>
      </c>
      <c r="B17" s="267" t="s">
        <v>13</v>
      </c>
      <c r="C17" s="267" t="s">
        <v>5</v>
      </c>
      <c r="D17" s="267" t="s">
        <v>169</v>
      </c>
      <c r="E17" s="267" t="s">
        <v>170</v>
      </c>
      <c r="F17" s="267" t="s">
        <v>171</v>
      </c>
      <c r="G17" s="267" t="s">
        <v>142</v>
      </c>
      <c r="H17" s="267" t="s">
        <v>1</v>
      </c>
      <c r="I17" s="267" t="s">
        <v>2</v>
      </c>
      <c r="J17" s="267"/>
    </row>
    <row r="18" spans="1:10" s="55" customFormat="1" ht="9.75" customHeight="1" hidden="1">
      <c r="A18" s="267"/>
      <c r="B18" s="267"/>
      <c r="C18" s="267"/>
      <c r="D18" s="267"/>
      <c r="E18" s="267"/>
      <c r="F18" s="267"/>
      <c r="G18" s="267"/>
      <c r="H18" s="267"/>
      <c r="I18" s="267"/>
      <c r="J18" s="267"/>
    </row>
    <row r="19" spans="1:10" s="55" customFormat="1" ht="15.75" hidden="1">
      <c r="A19" s="267"/>
      <c r="B19" s="267"/>
      <c r="C19" s="267"/>
      <c r="D19" s="267"/>
      <c r="E19" s="267"/>
      <c r="F19" s="267"/>
      <c r="G19" s="267"/>
      <c r="H19" s="267"/>
      <c r="I19" s="267"/>
      <c r="J19" s="267"/>
    </row>
    <row r="20" spans="1:10" s="55" customFormat="1" ht="9.75" customHeight="1" hidden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</row>
    <row r="21" spans="1:10" s="55" customFormat="1" ht="15.75" hidden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</row>
    <row r="22" spans="1:10" s="55" customFormat="1" ht="51" customHeight="1">
      <c r="A22" s="267"/>
      <c r="B22" s="267"/>
      <c r="C22" s="267"/>
      <c r="D22" s="267"/>
      <c r="E22" s="267"/>
      <c r="F22" s="267"/>
      <c r="G22" s="267"/>
      <c r="H22" s="267"/>
      <c r="I22" s="267" t="s">
        <v>3</v>
      </c>
      <c r="J22" s="267" t="s">
        <v>4</v>
      </c>
    </row>
    <row r="23" spans="1:10" s="55" customFormat="1" ht="99.75" customHeight="1">
      <c r="A23" s="267"/>
      <c r="B23" s="267"/>
      <c r="C23" s="267"/>
      <c r="D23" s="267"/>
      <c r="E23" s="267"/>
      <c r="F23" s="267"/>
      <c r="G23" s="267"/>
      <c r="H23" s="267"/>
      <c r="I23" s="267"/>
      <c r="J23" s="267"/>
    </row>
    <row r="24" spans="1:10" ht="15.75">
      <c r="A24" s="112">
        <v>1</v>
      </c>
      <c r="B24" s="112">
        <v>2</v>
      </c>
      <c r="C24" s="112">
        <v>3</v>
      </c>
      <c r="D24" s="112">
        <v>4</v>
      </c>
      <c r="E24" s="112">
        <v>5</v>
      </c>
      <c r="F24" s="112">
        <v>6</v>
      </c>
      <c r="G24" s="112">
        <v>7</v>
      </c>
      <c r="H24" s="112">
        <v>8</v>
      </c>
      <c r="I24" s="112">
        <v>9</v>
      </c>
      <c r="J24" s="112">
        <v>10</v>
      </c>
    </row>
    <row r="25" spans="1:10" ht="54.75" customHeight="1">
      <c r="A25" s="60" t="s">
        <v>15</v>
      </c>
      <c r="B25" s="60"/>
      <c r="C25" s="60"/>
      <c r="D25" s="61" t="s">
        <v>16</v>
      </c>
      <c r="E25" s="113"/>
      <c r="F25" s="113"/>
      <c r="G25" s="114">
        <f>G26</f>
        <v>9155573</v>
      </c>
      <c r="H25" s="114">
        <f>H26</f>
        <v>5442205</v>
      </c>
      <c r="I25" s="114">
        <f>I26</f>
        <v>3713368</v>
      </c>
      <c r="J25" s="114">
        <f>J26</f>
        <v>3713368</v>
      </c>
    </row>
    <row r="26" spans="1:10" ht="51.75" customHeight="1">
      <c r="A26" s="60" t="s">
        <v>17</v>
      </c>
      <c r="B26" s="60"/>
      <c r="C26" s="60"/>
      <c r="D26" s="61" t="s">
        <v>16</v>
      </c>
      <c r="E26" s="113"/>
      <c r="F26" s="113"/>
      <c r="G26" s="114">
        <f>SUM(G27:G70)</f>
        <v>9155573</v>
      </c>
      <c r="H26" s="114">
        <f>SUM(H27:H70)</f>
        <v>5442205</v>
      </c>
      <c r="I26" s="114">
        <f>SUM(I27:I70)</f>
        <v>3713368</v>
      </c>
      <c r="J26" s="114">
        <f>SUM(J27:J70)</f>
        <v>3713368</v>
      </c>
    </row>
    <row r="27" spans="1:10" ht="149.25" customHeight="1" hidden="1">
      <c r="A27" s="62" t="s">
        <v>18</v>
      </c>
      <c r="B27" s="62" t="s">
        <v>19</v>
      </c>
      <c r="C27" s="62" t="s">
        <v>20</v>
      </c>
      <c r="D27" s="140" t="s">
        <v>21</v>
      </c>
      <c r="E27" s="63" t="s">
        <v>187</v>
      </c>
      <c r="F27" s="69" t="s">
        <v>258</v>
      </c>
      <c r="G27" s="58">
        <f>H27+I27</f>
        <v>0</v>
      </c>
      <c r="H27" s="58"/>
      <c r="I27" s="58"/>
      <c r="J27" s="58"/>
    </row>
    <row r="28" spans="1:10" ht="132.75" customHeight="1" hidden="1">
      <c r="A28" s="62" t="s">
        <v>24</v>
      </c>
      <c r="B28" s="84" t="s">
        <v>25</v>
      </c>
      <c r="C28" s="62" t="s">
        <v>26</v>
      </c>
      <c r="D28" s="92" t="s">
        <v>27</v>
      </c>
      <c r="E28" s="68" t="s">
        <v>224</v>
      </c>
      <c r="F28" s="69" t="s">
        <v>215</v>
      </c>
      <c r="G28" s="58">
        <f>H28+I28</f>
        <v>0</v>
      </c>
      <c r="H28" s="58"/>
      <c r="I28" s="58"/>
      <c r="J28" s="58"/>
    </row>
    <row r="29" spans="1:10" ht="138.75" customHeight="1" hidden="1">
      <c r="A29" s="65" t="s">
        <v>30</v>
      </c>
      <c r="B29" s="65" t="s">
        <v>31</v>
      </c>
      <c r="C29" s="65" t="s">
        <v>32</v>
      </c>
      <c r="D29" s="67" t="s">
        <v>207</v>
      </c>
      <c r="E29" s="68" t="s">
        <v>174</v>
      </c>
      <c r="F29" s="69" t="s">
        <v>216</v>
      </c>
      <c r="G29" s="58">
        <f aca="true" t="shared" si="0" ref="G29:G46">H29+I29</f>
        <v>0</v>
      </c>
      <c r="H29" s="58"/>
      <c r="I29" s="58">
        <f>J29</f>
        <v>0</v>
      </c>
      <c r="J29" s="58"/>
    </row>
    <row r="30" spans="1:10" ht="132.75" customHeight="1">
      <c r="A30" s="65" t="s">
        <v>18</v>
      </c>
      <c r="B30" s="65" t="s">
        <v>19</v>
      </c>
      <c r="C30" s="65" t="s">
        <v>20</v>
      </c>
      <c r="D30" s="63" t="s">
        <v>21</v>
      </c>
      <c r="E30" s="68" t="s">
        <v>187</v>
      </c>
      <c r="F30" s="69" t="s">
        <v>258</v>
      </c>
      <c r="G30" s="58">
        <f t="shared" si="0"/>
        <v>126968</v>
      </c>
      <c r="H30" s="58">
        <v>29572</v>
      </c>
      <c r="I30" s="58">
        <f>J30</f>
        <v>97396</v>
      </c>
      <c r="J30" s="58">
        <v>97396</v>
      </c>
    </row>
    <row r="31" spans="1:10" ht="134.25" customHeight="1">
      <c r="A31" s="65" t="s">
        <v>36</v>
      </c>
      <c r="B31" s="65" t="s">
        <v>37</v>
      </c>
      <c r="C31" s="65" t="s">
        <v>33</v>
      </c>
      <c r="D31" s="67" t="s">
        <v>177</v>
      </c>
      <c r="E31" s="72" t="s">
        <v>178</v>
      </c>
      <c r="F31" s="73" t="s">
        <v>268</v>
      </c>
      <c r="G31" s="58">
        <f t="shared" si="0"/>
        <v>1000000</v>
      </c>
      <c r="H31" s="58">
        <f>1000000</f>
        <v>1000000</v>
      </c>
      <c r="I31" s="58"/>
      <c r="J31" s="58"/>
    </row>
    <row r="32" spans="1:10" ht="151.5" customHeight="1">
      <c r="A32" s="65" t="s">
        <v>65</v>
      </c>
      <c r="B32" s="65" t="s">
        <v>66</v>
      </c>
      <c r="C32" s="65" t="s">
        <v>41</v>
      </c>
      <c r="D32" s="74" t="s">
        <v>67</v>
      </c>
      <c r="E32" s="63" t="s">
        <v>176</v>
      </c>
      <c r="F32" s="69" t="s">
        <v>269</v>
      </c>
      <c r="G32" s="58">
        <f t="shared" si="0"/>
        <v>1000000</v>
      </c>
      <c r="H32" s="58">
        <f>1000000</f>
        <v>1000000</v>
      </c>
      <c r="I32" s="58"/>
      <c r="J32" s="58"/>
    </row>
    <row r="33" spans="1:10" ht="145.5" customHeight="1" hidden="1">
      <c r="A33" s="281" t="s">
        <v>166</v>
      </c>
      <c r="B33" s="281" t="s">
        <v>167</v>
      </c>
      <c r="C33" s="281" t="s">
        <v>42</v>
      </c>
      <c r="D33" s="272" t="s">
        <v>168</v>
      </c>
      <c r="E33" s="68" t="s">
        <v>224</v>
      </c>
      <c r="F33" s="69" t="s">
        <v>215</v>
      </c>
      <c r="G33" s="58">
        <f>I33+H33</f>
        <v>0</v>
      </c>
      <c r="H33" s="58"/>
      <c r="I33" s="58">
        <f aca="true" t="shared" si="1" ref="I33:I38">J33</f>
        <v>0</v>
      </c>
      <c r="J33" s="58"/>
    </row>
    <row r="34" spans="1:10" ht="145.5" customHeight="1" hidden="1">
      <c r="A34" s="282"/>
      <c r="B34" s="282"/>
      <c r="C34" s="282"/>
      <c r="D34" s="283"/>
      <c r="E34" s="68" t="s">
        <v>174</v>
      </c>
      <c r="F34" s="69" t="s">
        <v>216</v>
      </c>
      <c r="G34" s="58">
        <f>I34+H34</f>
        <v>0</v>
      </c>
      <c r="H34" s="58"/>
      <c r="I34" s="58">
        <f t="shared" si="1"/>
        <v>0</v>
      </c>
      <c r="J34" s="58"/>
    </row>
    <row r="35" spans="1:10" ht="54" customHeight="1">
      <c r="A35" s="65" t="s">
        <v>63</v>
      </c>
      <c r="B35" s="65" t="s">
        <v>54</v>
      </c>
      <c r="C35" s="65" t="s">
        <v>42</v>
      </c>
      <c r="D35" s="67" t="s">
        <v>64</v>
      </c>
      <c r="E35" s="277" t="s">
        <v>179</v>
      </c>
      <c r="F35" s="278" t="s">
        <v>270</v>
      </c>
      <c r="G35" s="58">
        <f>H35+I35</f>
        <v>-984326</v>
      </c>
      <c r="H35" s="58"/>
      <c r="I35" s="58">
        <f t="shared" si="1"/>
        <v>-984326</v>
      </c>
      <c r="J35" s="58">
        <f>645049-829375-800000</f>
        <v>-984326</v>
      </c>
    </row>
    <row r="36" spans="1:10" s="2" customFormat="1" ht="88.5" customHeight="1">
      <c r="A36" s="65" t="s">
        <v>230</v>
      </c>
      <c r="B36" s="65" t="s">
        <v>208</v>
      </c>
      <c r="C36" s="65" t="s">
        <v>42</v>
      </c>
      <c r="D36" s="67" t="s">
        <v>209</v>
      </c>
      <c r="E36" s="269"/>
      <c r="F36" s="271"/>
      <c r="G36" s="58">
        <f>H36+I36</f>
        <v>1629375</v>
      </c>
      <c r="H36" s="58"/>
      <c r="I36" s="58">
        <f t="shared" si="1"/>
        <v>1629375</v>
      </c>
      <c r="J36" s="58">
        <f>829375+800000</f>
        <v>1629375</v>
      </c>
    </row>
    <row r="37" spans="1:10" ht="78" customHeight="1" hidden="1">
      <c r="A37" s="65" t="s">
        <v>59</v>
      </c>
      <c r="B37" s="65" t="s">
        <v>57</v>
      </c>
      <c r="C37" s="65" t="s">
        <v>43</v>
      </c>
      <c r="D37" s="63" t="s">
        <v>58</v>
      </c>
      <c r="E37" s="200"/>
      <c r="F37" s="201"/>
      <c r="G37" s="58">
        <f t="shared" si="0"/>
        <v>0</v>
      </c>
      <c r="H37" s="58"/>
      <c r="I37" s="58">
        <f t="shared" si="1"/>
        <v>0</v>
      </c>
      <c r="J37" s="58"/>
    </row>
    <row r="38" spans="1:10" ht="129" customHeight="1" hidden="1">
      <c r="A38" s="65" t="s">
        <v>44</v>
      </c>
      <c r="B38" s="65" t="s">
        <v>45</v>
      </c>
      <c r="C38" s="65" t="s">
        <v>46</v>
      </c>
      <c r="D38" s="67" t="s">
        <v>47</v>
      </c>
      <c r="E38" s="72" t="s">
        <v>178</v>
      </c>
      <c r="F38" s="73" t="s">
        <v>271</v>
      </c>
      <c r="G38" s="58">
        <f t="shared" si="0"/>
        <v>0</v>
      </c>
      <c r="H38" s="58"/>
      <c r="I38" s="58">
        <f t="shared" si="1"/>
        <v>0</v>
      </c>
      <c r="J38" s="58"/>
    </row>
    <row r="39" spans="1:10" s="132" customFormat="1" ht="121.5" hidden="1">
      <c r="A39" s="65" t="s">
        <v>243</v>
      </c>
      <c r="B39" s="65" t="s">
        <v>244</v>
      </c>
      <c r="C39" s="65" t="s">
        <v>46</v>
      </c>
      <c r="D39" s="67" t="s">
        <v>245</v>
      </c>
      <c r="E39" s="63" t="s">
        <v>176</v>
      </c>
      <c r="F39" s="69" t="s">
        <v>217</v>
      </c>
      <c r="G39" s="139"/>
      <c r="H39" s="139"/>
      <c r="I39" s="139"/>
      <c r="J39" s="139"/>
    </row>
    <row r="40" spans="1:10" ht="128.25" customHeight="1">
      <c r="A40" s="289" t="s">
        <v>60</v>
      </c>
      <c r="B40" s="289" t="s">
        <v>61</v>
      </c>
      <c r="C40" s="176" t="s">
        <v>43</v>
      </c>
      <c r="D40" s="177" t="s">
        <v>62</v>
      </c>
      <c r="E40" s="63" t="s">
        <v>176</v>
      </c>
      <c r="F40" s="69" t="s">
        <v>288</v>
      </c>
      <c r="G40" s="58">
        <f t="shared" si="0"/>
        <v>2950000</v>
      </c>
      <c r="H40" s="58"/>
      <c r="I40" s="58">
        <f>J40</f>
        <v>2950000</v>
      </c>
      <c r="J40" s="58">
        <f>2950000</f>
        <v>2950000</v>
      </c>
    </row>
    <row r="41" spans="1:10" ht="122.25" customHeight="1" hidden="1">
      <c r="A41" s="290"/>
      <c r="B41" s="290"/>
      <c r="C41" s="197"/>
      <c r="D41" s="198"/>
      <c r="E41" s="68" t="s">
        <v>172</v>
      </c>
      <c r="F41" s="69" t="s">
        <v>173</v>
      </c>
      <c r="G41" s="58">
        <f t="shared" si="0"/>
        <v>0</v>
      </c>
      <c r="H41" s="58"/>
      <c r="I41" s="58">
        <f>J41</f>
        <v>0</v>
      </c>
      <c r="J41" s="58">
        <f>945200-790494-154706</f>
        <v>0</v>
      </c>
    </row>
    <row r="42" spans="1:10" ht="133.5" customHeight="1" hidden="1">
      <c r="A42" s="271"/>
      <c r="B42" s="271"/>
      <c r="C42" s="196"/>
      <c r="D42" s="178"/>
      <c r="E42" s="68" t="s">
        <v>174</v>
      </c>
      <c r="F42" s="69" t="s">
        <v>216</v>
      </c>
      <c r="G42" s="58">
        <f t="shared" si="0"/>
        <v>0</v>
      </c>
      <c r="H42" s="58"/>
      <c r="I42" s="58">
        <f>J42</f>
        <v>0</v>
      </c>
      <c r="J42" s="58"/>
    </row>
    <row r="43" spans="1:10" ht="136.5" customHeight="1">
      <c r="A43" s="281" t="s">
        <v>48</v>
      </c>
      <c r="B43" s="281" t="s">
        <v>49</v>
      </c>
      <c r="C43" s="281" t="s">
        <v>43</v>
      </c>
      <c r="D43" s="284" t="s">
        <v>84</v>
      </c>
      <c r="E43" s="63" t="s">
        <v>187</v>
      </c>
      <c r="F43" s="69" t="s">
        <v>258</v>
      </c>
      <c r="G43" s="58">
        <f t="shared" si="0"/>
        <v>331936</v>
      </c>
      <c r="H43" s="58">
        <f>299936+11077</f>
        <v>311013</v>
      </c>
      <c r="I43" s="58">
        <f>J43</f>
        <v>20923</v>
      </c>
      <c r="J43" s="58">
        <f>20923</f>
        <v>20923</v>
      </c>
    </row>
    <row r="44" spans="1:10" ht="136.5" customHeight="1">
      <c r="A44" s="287"/>
      <c r="B44" s="287"/>
      <c r="C44" s="287"/>
      <c r="D44" s="285"/>
      <c r="E44" s="63" t="s">
        <v>287</v>
      </c>
      <c r="F44" s="69" t="s">
        <v>300</v>
      </c>
      <c r="G44" s="58">
        <f t="shared" si="0"/>
        <v>298448</v>
      </c>
      <c r="H44" s="58">
        <v>298448</v>
      </c>
      <c r="I44" s="58"/>
      <c r="J44" s="58"/>
    </row>
    <row r="45" spans="1:10" ht="141" customHeight="1">
      <c r="A45" s="288"/>
      <c r="B45" s="288"/>
      <c r="C45" s="288"/>
      <c r="D45" s="286"/>
      <c r="E45" s="63" t="s">
        <v>176</v>
      </c>
      <c r="F45" s="69" t="s">
        <v>289</v>
      </c>
      <c r="G45" s="58">
        <f t="shared" si="0"/>
        <v>805897</v>
      </c>
      <c r="H45" s="58">
        <f>283197+522700</f>
        <v>805897</v>
      </c>
      <c r="I45" s="58"/>
      <c r="J45" s="58"/>
    </row>
    <row r="46" spans="1:10" ht="141.75" customHeight="1">
      <c r="A46" s="65" t="s">
        <v>50</v>
      </c>
      <c r="B46" s="70">
        <v>8210</v>
      </c>
      <c r="C46" s="65" t="s">
        <v>52</v>
      </c>
      <c r="D46" s="63" t="s">
        <v>53</v>
      </c>
      <c r="E46" s="67" t="s">
        <v>265</v>
      </c>
      <c r="F46" s="69" t="s">
        <v>301</v>
      </c>
      <c r="G46" s="58">
        <f t="shared" si="0"/>
        <v>997275</v>
      </c>
      <c r="H46" s="58">
        <f>997275</f>
        <v>997275</v>
      </c>
      <c r="I46" s="58"/>
      <c r="J46" s="58"/>
    </row>
    <row r="47" spans="1:10" ht="53.25" customHeight="1" hidden="1">
      <c r="A47" s="60" t="s">
        <v>133</v>
      </c>
      <c r="B47" s="65"/>
      <c r="C47" s="66"/>
      <c r="D47" s="75" t="s">
        <v>180</v>
      </c>
      <c r="E47" s="72"/>
      <c r="F47" s="69"/>
      <c r="G47" s="114">
        <f>G48</f>
        <v>0</v>
      </c>
      <c r="H47" s="114">
        <f>H48</f>
        <v>0</v>
      </c>
      <c r="I47" s="114">
        <f>I48</f>
        <v>0</v>
      </c>
      <c r="J47" s="114">
        <f>J48</f>
        <v>0</v>
      </c>
    </row>
    <row r="48" spans="1:10" ht="54.75" customHeight="1" hidden="1">
      <c r="A48" s="60" t="s">
        <v>70</v>
      </c>
      <c r="B48" s="65"/>
      <c r="C48" s="66"/>
      <c r="D48" s="75" t="s">
        <v>180</v>
      </c>
      <c r="E48" s="72"/>
      <c r="F48" s="69"/>
      <c r="G48" s="114">
        <f>H48+I48</f>
        <v>0</v>
      </c>
      <c r="H48" s="114">
        <f>SUM(H49:H52)</f>
        <v>0</v>
      </c>
      <c r="I48" s="114">
        <f>SUM(I49:I52)</f>
        <v>0</v>
      </c>
      <c r="J48" s="114">
        <f>SUM(J49:J52)</f>
        <v>0</v>
      </c>
    </row>
    <row r="49" spans="1:10" ht="126" customHeight="1" hidden="1">
      <c r="A49" s="65" t="s">
        <v>73</v>
      </c>
      <c r="B49" s="65" t="s">
        <v>74</v>
      </c>
      <c r="C49" s="66" t="s">
        <v>75</v>
      </c>
      <c r="D49" s="63" t="s">
        <v>76</v>
      </c>
      <c r="E49" s="72" t="s">
        <v>181</v>
      </c>
      <c r="F49" s="69" t="s">
        <v>241</v>
      </c>
      <c r="G49" s="58">
        <f>H49+I49</f>
        <v>0</v>
      </c>
      <c r="H49" s="58"/>
      <c r="I49" s="58"/>
      <c r="J49" s="58"/>
    </row>
    <row r="50" spans="1:10" ht="162" customHeight="1" hidden="1">
      <c r="A50" s="65" t="s">
        <v>201</v>
      </c>
      <c r="B50" s="65" t="s">
        <v>202</v>
      </c>
      <c r="C50" s="65" t="s">
        <v>77</v>
      </c>
      <c r="D50" s="160" t="s">
        <v>213</v>
      </c>
      <c r="E50" s="72" t="s">
        <v>181</v>
      </c>
      <c r="F50" s="69" t="s">
        <v>218</v>
      </c>
      <c r="G50" s="58">
        <f>H50+I50</f>
        <v>0</v>
      </c>
      <c r="H50" s="58"/>
      <c r="I50" s="58"/>
      <c r="J50" s="58"/>
    </row>
    <row r="51" spans="1:10" s="132" customFormat="1" ht="149.25" customHeight="1" hidden="1">
      <c r="A51" s="62" t="s">
        <v>210</v>
      </c>
      <c r="B51" s="62" t="s">
        <v>211</v>
      </c>
      <c r="C51" s="62" t="s">
        <v>42</v>
      </c>
      <c r="D51" s="92" t="s">
        <v>212</v>
      </c>
      <c r="E51" s="72" t="s">
        <v>182</v>
      </c>
      <c r="F51" s="69" t="s">
        <v>218</v>
      </c>
      <c r="G51" s="58">
        <f>H51+I51</f>
        <v>0</v>
      </c>
      <c r="H51" s="58"/>
      <c r="I51" s="58">
        <f>J51</f>
        <v>0</v>
      </c>
      <c r="J51" s="58"/>
    </row>
    <row r="52" spans="1:10" ht="132.75" customHeight="1" hidden="1">
      <c r="A52" s="65" t="s">
        <v>129</v>
      </c>
      <c r="B52" s="65" t="s">
        <v>57</v>
      </c>
      <c r="C52" s="65" t="s">
        <v>43</v>
      </c>
      <c r="D52" s="67" t="s">
        <v>58</v>
      </c>
      <c r="E52" s="72" t="s">
        <v>182</v>
      </c>
      <c r="F52" s="69" t="s">
        <v>218</v>
      </c>
      <c r="G52" s="58">
        <f>H52+I52</f>
        <v>0</v>
      </c>
      <c r="H52" s="58"/>
      <c r="I52" s="58">
        <f>J52</f>
        <v>0</v>
      </c>
      <c r="J52" s="58"/>
    </row>
    <row r="53" spans="1:10" ht="64.5" customHeight="1" hidden="1">
      <c r="A53" s="60" t="s">
        <v>134</v>
      </c>
      <c r="B53" s="76"/>
      <c r="C53" s="66"/>
      <c r="D53" s="75" t="s">
        <v>83</v>
      </c>
      <c r="E53" s="72"/>
      <c r="F53" s="69"/>
      <c r="G53" s="114">
        <f>G54</f>
        <v>0</v>
      </c>
      <c r="H53" s="114"/>
      <c r="I53" s="114">
        <f>I54</f>
        <v>0</v>
      </c>
      <c r="J53" s="114">
        <f>J54</f>
        <v>0</v>
      </c>
    </row>
    <row r="54" spans="1:10" ht="69" customHeight="1" hidden="1">
      <c r="A54" s="60" t="s">
        <v>82</v>
      </c>
      <c r="B54" s="76"/>
      <c r="C54" s="66"/>
      <c r="D54" s="75" t="s">
        <v>83</v>
      </c>
      <c r="E54" s="72"/>
      <c r="F54" s="69"/>
      <c r="G54" s="114">
        <f>SUM(G55:G55)</f>
        <v>0</v>
      </c>
      <c r="H54" s="114"/>
      <c r="I54" s="114">
        <f>SUM(I55:I55)</f>
        <v>0</v>
      </c>
      <c r="J54" s="114">
        <f>SUM(J55:J55)</f>
        <v>0</v>
      </c>
    </row>
    <row r="55" spans="1:10" s="2" customFormat="1" ht="134.25" customHeight="1" hidden="1">
      <c r="A55" s="62" t="s">
        <v>229</v>
      </c>
      <c r="B55" s="62" t="s">
        <v>208</v>
      </c>
      <c r="C55" s="83" t="s">
        <v>42</v>
      </c>
      <c r="D55" s="115" t="s">
        <v>209</v>
      </c>
      <c r="E55" s="159" t="s">
        <v>175</v>
      </c>
      <c r="F55" s="69" t="s">
        <v>255</v>
      </c>
      <c r="G55" s="58">
        <f>H55+I55</f>
        <v>0</v>
      </c>
      <c r="H55" s="58"/>
      <c r="I55" s="58">
        <f>J55</f>
        <v>0</v>
      </c>
      <c r="J55" s="58"/>
    </row>
    <row r="56" spans="1:10" ht="42.75" customHeight="1" hidden="1">
      <c r="A56" s="60" t="s">
        <v>135</v>
      </c>
      <c r="B56" s="76"/>
      <c r="C56" s="66"/>
      <c r="D56" s="78" t="s">
        <v>183</v>
      </c>
      <c r="E56" s="67"/>
      <c r="F56" s="69"/>
      <c r="G56" s="114">
        <f>G57</f>
        <v>0</v>
      </c>
      <c r="H56" s="114">
        <f>H57</f>
        <v>0</v>
      </c>
      <c r="I56" s="114">
        <f>I57</f>
        <v>0</v>
      </c>
      <c r="J56" s="114">
        <f>J57</f>
        <v>0</v>
      </c>
    </row>
    <row r="57" spans="1:10" ht="43.5" customHeight="1" hidden="1">
      <c r="A57" s="60" t="s">
        <v>85</v>
      </c>
      <c r="B57" s="76"/>
      <c r="C57" s="66"/>
      <c r="D57" s="78" t="s">
        <v>183</v>
      </c>
      <c r="E57" s="67"/>
      <c r="F57" s="69"/>
      <c r="G57" s="114">
        <f aca="true" t="shared" si="2" ref="G57:G62">H57+I57</f>
        <v>0</v>
      </c>
      <c r="H57" s="114">
        <f>SUM(H58:H62)</f>
        <v>0</v>
      </c>
      <c r="I57" s="114">
        <f>SUM(I58:I62)</f>
        <v>0</v>
      </c>
      <c r="J57" s="114">
        <f>SUM(J58:J62)</f>
        <v>0</v>
      </c>
    </row>
    <row r="58" spans="1:10" ht="141.75" customHeight="1" hidden="1">
      <c r="A58" s="65" t="s">
        <v>204</v>
      </c>
      <c r="B58" s="65" t="s">
        <v>205</v>
      </c>
      <c r="C58" s="65" t="s">
        <v>78</v>
      </c>
      <c r="D58" s="67" t="s">
        <v>87</v>
      </c>
      <c r="E58" s="279" t="s">
        <v>223</v>
      </c>
      <c r="F58" s="270" t="s">
        <v>219</v>
      </c>
      <c r="G58" s="58">
        <f t="shared" si="2"/>
        <v>0</v>
      </c>
      <c r="H58" s="58"/>
      <c r="I58" s="58">
        <f>J58</f>
        <v>0</v>
      </c>
      <c r="J58" s="58"/>
    </row>
    <row r="59" spans="1:10" ht="114.75" customHeight="1" hidden="1">
      <c r="A59" s="65" t="s">
        <v>92</v>
      </c>
      <c r="B59" s="65" t="s">
        <v>93</v>
      </c>
      <c r="C59" s="65" t="s">
        <v>94</v>
      </c>
      <c r="D59" s="63" t="s">
        <v>95</v>
      </c>
      <c r="E59" s="280"/>
      <c r="F59" s="280"/>
      <c r="G59" s="58">
        <f t="shared" si="2"/>
        <v>0</v>
      </c>
      <c r="H59" s="58"/>
      <c r="I59" s="58">
        <f>J59</f>
        <v>0</v>
      </c>
      <c r="J59" s="58"/>
    </row>
    <row r="60" spans="1:10" ht="155.25" customHeight="1" hidden="1">
      <c r="A60" s="65" t="s">
        <v>96</v>
      </c>
      <c r="B60" s="65" t="s">
        <v>97</v>
      </c>
      <c r="C60" s="65" t="s">
        <v>98</v>
      </c>
      <c r="D60" s="67" t="s">
        <v>99</v>
      </c>
      <c r="E60" s="140" t="s">
        <v>223</v>
      </c>
      <c r="F60" s="141" t="s">
        <v>219</v>
      </c>
      <c r="G60" s="58">
        <f t="shared" si="2"/>
        <v>0</v>
      </c>
      <c r="H60" s="58"/>
      <c r="I60" s="58"/>
      <c r="J60" s="58"/>
    </row>
    <row r="61" spans="1:10" s="132" customFormat="1" ht="142.5" customHeight="1" hidden="1">
      <c r="A61" s="65" t="s">
        <v>226</v>
      </c>
      <c r="B61" s="83" t="s">
        <v>227</v>
      </c>
      <c r="C61" s="83" t="s">
        <v>42</v>
      </c>
      <c r="D61" s="151" t="s">
        <v>228</v>
      </c>
      <c r="E61" s="63" t="s">
        <v>223</v>
      </c>
      <c r="F61" s="69" t="s">
        <v>220</v>
      </c>
      <c r="G61" s="58">
        <f t="shared" si="2"/>
        <v>0</v>
      </c>
      <c r="H61" s="58"/>
      <c r="I61" s="58">
        <f>J61</f>
        <v>0</v>
      </c>
      <c r="J61" s="58"/>
    </row>
    <row r="62" spans="1:10" ht="128.25" customHeight="1" hidden="1">
      <c r="A62" s="65" t="s">
        <v>100</v>
      </c>
      <c r="B62" s="70">
        <v>7622</v>
      </c>
      <c r="C62" s="66" t="s">
        <v>102</v>
      </c>
      <c r="D62" s="77" t="s">
        <v>184</v>
      </c>
      <c r="E62" s="63" t="s">
        <v>223</v>
      </c>
      <c r="F62" s="69" t="s">
        <v>220</v>
      </c>
      <c r="G62" s="58">
        <f t="shared" si="2"/>
        <v>0</v>
      </c>
      <c r="H62" s="58"/>
      <c r="I62" s="58">
        <f>J62</f>
        <v>0</v>
      </c>
      <c r="J62" s="58"/>
    </row>
    <row r="63" spans="1:10" ht="83.25" customHeight="1" hidden="1">
      <c r="A63" s="60" t="s">
        <v>136</v>
      </c>
      <c r="B63" s="76"/>
      <c r="C63" s="66"/>
      <c r="D63" s="75" t="s">
        <v>105</v>
      </c>
      <c r="E63" s="72"/>
      <c r="F63" s="73"/>
      <c r="G63" s="114">
        <f>G64</f>
        <v>0</v>
      </c>
      <c r="H63" s="114">
        <f>H64</f>
        <v>0</v>
      </c>
      <c r="I63" s="114"/>
      <c r="J63" s="114"/>
    </row>
    <row r="64" spans="1:10" ht="79.5" customHeight="1" hidden="1">
      <c r="A64" s="60" t="s">
        <v>104</v>
      </c>
      <c r="B64" s="76"/>
      <c r="C64" s="66"/>
      <c r="D64" s="75" t="s">
        <v>105</v>
      </c>
      <c r="E64" s="72"/>
      <c r="F64" s="73"/>
      <c r="G64" s="114">
        <f>SUM(G65:G66)</f>
        <v>0</v>
      </c>
      <c r="H64" s="114">
        <f>SUM(H65:H66)</f>
        <v>0</v>
      </c>
      <c r="I64" s="114"/>
      <c r="J64" s="114"/>
    </row>
    <row r="65" spans="1:10" s="132" customFormat="1" ht="99.75" customHeight="1" hidden="1">
      <c r="A65" s="65" t="s">
        <v>106</v>
      </c>
      <c r="B65" s="65" t="s">
        <v>72</v>
      </c>
      <c r="C65" s="65" t="s">
        <v>20</v>
      </c>
      <c r="D65" s="67" t="s">
        <v>200</v>
      </c>
      <c r="E65" s="268" t="s">
        <v>185</v>
      </c>
      <c r="F65" s="270" t="s">
        <v>221</v>
      </c>
      <c r="G65" s="58">
        <f>H65+I65</f>
        <v>0</v>
      </c>
      <c r="H65" s="58"/>
      <c r="I65" s="58"/>
      <c r="J65" s="58"/>
    </row>
    <row r="66" spans="1:10" ht="97.5" customHeight="1" hidden="1">
      <c r="A66" s="71">
        <v>1115062</v>
      </c>
      <c r="B66" s="71">
        <v>5062</v>
      </c>
      <c r="C66" s="66" t="s">
        <v>80</v>
      </c>
      <c r="D66" s="63" t="s">
        <v>186</v>
      </c>
      <c r="E66" s="269"/>
      <c r="F66" s="271"/>
      <c r="G66" s="58">
        <f>H66+I66</f>
        <v>0</v>
      </c>
      <c r="H66" s="58"/>
      <c r="I66" s="58"/>
      <c r="J66" s="58"/>
    </row>
    <row r="67" spans="1:10" ht="77.25" customHeight="1" hidden="1">
      <c r="A67" s="79" t="s">
        <v>137</v>
      </c>
      <c r="B67" s="79"/>
      <c r="C67" s="79"/>
      <c r="D67" s="80" t="s">
        <v>111</v>
      </c>
      <c r="E67" s="63"/>
      <c r="F67" s="69"/>
      <c r="G67" s="114">
        <f>G68</f>
        <v>0</v>
      </c>
      <c r="H67" s="114">
        <f>H68</f>
        <v>0</v>
      </c>
      <c r="I67" s="114"/>
      <c r="J67" s="114"/>
    </row>
    <row r="68" spans="1:10" ht="73.5" customHeight="1" hidden="1">
      <c r="A68" s="60" t="s">
        <v>110</v>
      </c>
      <c r="B68" s="60"/>
      <c r="C68" s="60"/>
      <c r="D68" s="81" t="s">
        <v>111</v>
      </c>
      <c r="E68" s="63"/>
      <c r="F68" s="69"/>
      <c r="G68" s="114">
        <f>SUM(G69:G69)</f>
        <v>0</v>
      </c>
      <c r="H68" s="114">
        <f>SUM(H69:H69)</f>
        <v>0</v>
      </c>
      <c r="I68" s="114"/>
      <c r="J68" s="114"/>
    </row>
    <row r="69" spans="1:10" ht="132" customHeight="1" hidden="1">
      <c r="A69" s="65" t="s">
        <v>112</v>
      </c>
      <c r="B69" s="65" t="s">
        <v>49</v>
      </c>
      <c r="C69" s="65" t="s">
        <v>43</v>
      </c>
      <c r="D69" s="67" t="s">
        <v>130</v>
      </c>
      <c r="E69" s="67" t="s">
        <v>189</v>
      </c>
      <c r="F69" s="69" t="s">
        <v>222</v>
      </c>
      <c r="G69" s="58">
        <f>H69+I69</f>
        <v>0</v>
      </c>
      <c r="H69" s="58"/>
      <c r="I69" s="58"/>
      <c r="J69" s="58"/>
    </row>
    <row r="70" spans="1:10" ht="144.75" customHeight="1">
      <c r="A70" s="199" t="s">
        <v>277</v>
      </c>
      <c r="B70" s="199" t="s">
        <v>278</v>
      </c>
      <c r="C70" s="199" t="s">
        <v>43</v>
      </c>
      <c r="D70" s="67" t="s">
        <v>279</v>
      </c>
      <c r="E70" s="63" t="s">
        <v>176</v>
      </c>
      <c r="F70" s="69" t="s">
        <v>290</v>
      </c>
      <c r="G70" s="58">
        <f>H70+I70</f>
        <v>1000000</v>
      </c>
      <c r="H70" s="58">
        <v>1000000</v>
      </c>
      <c r="I70" s="139"/>
      <c r="J70" s="139"/>
    </row>
    <row r="71" spans="1:10" ht="69.75" customHeight="1">
      <c r="A71" s="60" t="s">
        <v>138</v>
      </c>
      <c r="B71" s="60"/>
      <c r="C71" s="60"/>
      <c r="D71" s="61" t="s">
        <v>114</v>
      </c>
      <c r="E71" s="63"/>
      <c r="F71" s="69"/>
      <c r="G71" s="114">
        <f>G72</f>
        <v>1773774</v>
      </c>
      <c r="H71" s="114">
        <f>H72</f>
        <v>355958</v>
      </c>
      <c r="I71" s="114">
        <f>I72</f>
        <v>1417816</v>
      </c>
      <c r="J71" s="114">
        <f>J72</f>
        <v>1417816</v>
      </c>
    </row>
    <row r="72" spans="1:10" ht="80.25" customHeight="1">
      <c r="A72" s="60" t="s">
        <v>113</v>
      </c>
      <c r="B72" s="60"/>
      <c r="C72" s="60"/>
      <c r="D72" s="61" t="s">
        <v>114</v>
      </c>
      <c r="E72" s="63"/>
      <c r="F72" s="69"/>
      <c r="G72" s="114">
        <f>H72+I72</f>
        <v>1773774</v>
      </c>
      <c r="H72" s="114">
        <f>SUM(H73:H76)</f>
        <v>355958</v>
      </c>
      <c r="I72" s="114">
        <f>SUM(I73:I76)</f>
        <v>1417816</v>
      </c>
      <c r="J72" s="114">
        <f>SUM(J73:J76)</f>
        <v>1417816</v>
      </c>
    </row>
    <row r="73" spans="1:10" ht="47.25" customHeight="1">
      <c r="A73" s="65" t="s">
        <v>115</v>
      </c>
      <c r="B73" s="65" t="s">
        <v>34</v>
      </c>
      <c r="C73" s="65" t="s">
        <v>33</v>
      </c>
      <c r="D73" s="67" t="s">
        <v>35</v>
      </c>
      <c r="E73" s="272" t="s">
        <v>188</v>
      </c>
      <c r="F73" s="270" t="s">
        <v>256</v>
      </c>
      <c r="G73" s="58">
        <f>H73+I73</f>
        <v>49000</v>
      </c>
      <c r="H73" s="58">
        <f>49000</f>
        <v>49000</v>
      </c>
      <c r="I73" s="58"/>
      <c r="J73" s="58"/>
    </row>
    <row r="74" spans="1:10" ht="39" customHeight="1">
      <c r="A74" s="65" t="s">
        <v>116</v>
      </c>
      <c r="B74" s="65" t="s">
        <v>39</v>
      </c>
      <c r="C74" s="65" t="s">
        <v>33</v>
      </c>
      <c r="D74" s="67" t="s">
        <v>40</v>
      </c>
      <c r="E74" s="273"/>
      <c r="F74" s="275"/>
      <c r="G74" s="58">
        <f>H74+I74</f>
        <v>83535</v>
      </c>
      <c r="H74" s="58">
        <f>83535</f>
        <v>83535</v>
      </c>
      <c r="I74" s="58"/>
      <c r="J74" s="58"/>
    </row>
    <row r="75" spans="1:10" ht="49.5" customHeight="1">
      <c r="A75" s="65" t="s">
        <v>117</v>
      </c>
      <c r="B75" s="65" t="s">
        <v>118</v>
      </c>
      <c r="C75" s="65" t="s">
        <v>33</v>
      </c>
      <c r="D75" s="67" t="s">
        <v>119</v>
      </c>
      <c r="E75" s="273"/>
      <c r="F75" s="275"/>
      <c r="G75" s="58">
        <f>H75+I75</f>
        <v>556423</v>
      </c>
      <c r="H75" s="58">
        <f>49994+141745+10800+20884</f>
        <v>223423</v>
      </c>
      <c r="I75" s="58">
        <f>J75</f>
        <v>333000</v>
      </c>
      <c r="J75" s="58">
        <f>333000</f>
        <v>333000</v>
      </c>
    </row>
    <row r="76" spans="1:10" s="2" customFormat="1" ht="56.25" customHeight="1">
      <c r="A76" s="65" t="s">
        <v>121</v>
      </c>
      <c r="B76" s="65" t="s">
        <v>54</v>
      </c>
      <c r="C76" s="65" t="s">
        <v>42</v>
      </c>
      <c r="D76" s="67" t="s">
        <v>64</v>
      </c>
      <c r="E76" s="274"/>
      <c r="F76" s="276"/>
      <c r="G76" s="58">
        <f>H76+I76</f>
        <v>1084816</v>
      </c>
      <c r="H76" s="58"/>
      <c r="I76" s="58">
        <f>J76</f>
        <v>1084816</v>
      </c>
      <c r="J76" s="58">
        <f>330212+712331+42273</f>
        <v>1084816</v>
      </c>
    </row>
    <row r="77" spans="1:10" ht="54" customHeight="1" hidden="1">
      <c r="A77" s="79" t="s">
        <v>139</v>
      </c>
      <c r="B77" s="79"/>
      <c r="C77" s="79"/>
      <c r="D77" s="80" t="s">
        <v>124</v>
      </c>
      <c r="E77" s="82"/>
      <c r="F77" s="69"/>
      <c r="G77" s="114">
        <f>G78</f>
        <v>0</v>
      </c>
      <c r="H77" s="116">
        <f>H78</f>
        <v>0</v>
      </c>
      <c r="I77" s="114"/>
      <c r="J77" s="116"/>
    </row>
    <row r="78" spans="1:10" ht="57" customHeight="1" hidden="1">
      <c r="A78" s="79" t="s">
        <v>123</v>
      </c>
      <c r="B78" s="79"/>
      <c r="C78" s="79"/>
      <c r="D78" s="80" t="s">
        <v>124</v>
      </c>
      <c r="E78" s="82"/>
      <c r="F78" s="69"/>
      <c r="G78" s="114">
        <f>H78+I78</f>
        <v>0</v>
      </c>
      <c r="H78" s="116">
        <f>H79</f>
        <v>0</v>
      </c>
      <c r="I78" s="114"/>
      <c r="J78" s="116"/>
    </row>
    <row r="79" spans="1:10" ht="134.25" customHeight="1" hidden="1">
      <c r="A79" s="65" t="s">
        <v>125</v>
      </c>
      <c r="B79" s="65" t="s">
        <v>72</v>
      </c>
      <c r="C79" s="65" t="s">
        <v>20</v>
      </c>
      <c r="D79" s="67" t="s">
        <v>200</v>
      </c>
      <c r="E79" s="63" t="s">
        <v>214</v>
      </c>
      <c r="F79" s="69" t="s">
        <v>257</v>
      </c>
      <c r="G79" s="58">
        <f>H79+I79</f>
        <v>0</v>
      </c>
      <c r="H79" s="117"/>
      <c r="I79" s="58"/>
      <c r="J79" s="117"/>
    </row>
    <row r="80" spans="1:10" ht="58.5" customHeight="1">
      <c r="A80" s="79" t="s">
        <v>140</v>
      </c>
      <c r="B80" s="79"/>
      <c r="C80" s="79"/>
      <c r="D80" s="80" t="s">
        <v>127</v>
      </c>
      <c r="E80" s="118"/>
      <c r="F80" s="70"/>
      <c r="G80" s="114">
        <f>G81</f>
        <v>350913</v>
      </c>
      <c r="H80" s="114">
        <f>H81</f>
        <v>350913</v>
      </c>
      <c r="I80" s="114"/>
      <c r="J80" s="114"/>
    </row>
    <row r="81" spans="1:10" ht="67.5" customHeight="1">
      <c r="A81" s="60" t="s">
        <v>126</v>
      </c>
      <c r="B81" s="60"/>
      <c r="C81" s="60"/>
      <c r="D81" s="81" t="s">
        <v>127</v>
      </c>
      <c r="E81" s="119"/>
      <c r="F81" s="70"/>
      <c r="G81" s="114">
        <f>H81+I81</f>
        <v>350913</v>
      </c>
      <c r="H81" s="114">
        <f>H82</f>
        <v>350913</v>
      </c>
      <c r="I81" s="114"/>
      <c r="J81" s="114"/>
    </row>
    <row r="82" spans="1:10" s="132" customFormat="1" ht="132" customHeight="1">
      <c r="A82" s="65" t="s">
        <v>232</v>
      </c>
      <c r="B82" s="65" t="s">
        <v>233</v>
      </c>
      <c r="C82" s="65" t="s">
        <v>69</v>
      </c>
      <c r="D82" s="67" t="s">
        <v>231</v>
      </c>
      <c r="E82" s="63" t="s">
        <v>214</v>
      </c>
      <c r="F82" s="69" t="s">
        <v>257</v>
      </c>
      <c r="G82" s="58">
        <f>H82+I82</f>
        <v>350913</v>
      </c>
      <c r="H82" s="58">
        <v>350913</v>
      </c>
      <c r="I82" s="139"/>
      <c r="J82" s="139"/>
    </row>
    <row r="83" spans="1:10" ht="27.75" customHeight="1">
      <c r="A83" s="120" t="s">
        <v>132</v>
      </c>
      <c r="B83" s="120" t="s">
        <v>132</v>
      </c>
      <c r="C83" s="120" t="s">
        <v>132</v>
      </c>
      <c r="D83" s="121" t="s">
        <v>128</v>
      </c>
      <c r="E83" s="120" t="s">
        <v>132</v>
      </c>
      <c r="F83" s="120" t="s">
        <v>132</v>
      </c>
      <c r="G83" s="114">
        <f>G25+G47+G53+G56+G63+G67+G71+G77+G80</f>
        <v>11280260</v>
      </c>
      <c r="H83" s="114">
        <f>H25+H47+H53+H56+H63+H67+H71+H77+H80</f>
        <v>6149076</v>
      </c>
      <c r="I83" s="114">
        <f>I25+I47+I53+I56+I63+I67+I71+I77+I80</f>
        <v>5131184</v>
      </c>
      <c r="J83" s="114">
        <f>J25+J47+J53+J56+J63+J67+J71+J77+J80</f>
        <v>5131184</v>
      </c>
    </row>
    <row r="88" spans="1:13" ht="23.25">
      <c r="A88" s="2"/>
      <c r="B88" s="2"/>
      <c r="C88" s="2"/>
      <c r="D88" s="2"/>
      <c r="E88" s="2"/>
      <c r="F88" s="2"/>
      <c r="G88" s="2"/>
      <c r="H88" s="2"/>
      <c r="I88" s="2"/>
      <c r="J88" s="2"/>
      <c r="K88" s="51"/>
      <c r="L88" s="2"/>
      <c r="M88"/>
    </row>
    <row r="89" spans="4:10" ht="18.75">
      <c r="D89" s="32"/>
      <c r="E89" s="32"/>
      <c r="F89" s="56"/>
      <c r="G89" s="32"/>
      <c r="H89" s="32"/>
      <c r="I89" s="32"/>
      <c r="J89" s="32"/>
    </row>
    <row r="91" spans="7:8" ht="30.75">
      <c r="G91" s="128"/>
      <c r="H91" s="128"/>
    </row>
    <row r="92" spans="7:8" ht="30.75">
      <c r="G92" s="129"/>
      <c r="H92" s="129"/>
    </row>
    <row r="93" spans="7:8" ht="30.75">
      <c r="G93" s="128"/>
      <c r="H93" s="128"/>
    </row>
    <row r="94" spans="7:8" ht="30.75">
      <c r="G94" s="128"/>
      <c r="H94" s="128"/>
    </row>
  </sheetData>
  <sheetProtection/>
  <mergeCells count="30">
    <mergeCell ref="D43:D45"/>
    <mergeCell ref="C43:C45"/>
    <mergeCell ref="A40:A42"/>
    <mergeCell ref="B40:B42"/>
    <mergeCell ref="B43:B45"/>
    <mergeCell ref="A43:A45"/>
    <mergeCell ref="A33:A34"/>
    <mergeCell ref="B33:B34"/>
    <mergeCell ref="C33:C34"/>
    <mergeCell ref="D33:D34"/>
    <mergeCell ref="E35:E36"/>
    <mergeCell ref="F35:F36"/>
    <mergeCell ref="E58:E59"/>
    <mergeCell ref="F58:F59"/>
    <mergeCell ref="E65:E66"/>
    <mergeCell ref="F65:F66"/>
    <mergeCell ref="E73:E76"/>
    <mergeCell ref="F73:F76"/>
    <mergeCell ref="A12:J12"/>
    <mergeCell ref="A17:A23"/>
    <mergeCell ref="B17:B23"/>
    <mergeCell ref="C17:C23"/>
    <mergeCell ref="D17:D23"/>
    <mergeCell ref="E17:E23"/>
    <mergeCell ref="F17:F23"/>
    <mergeCell ref="G17:G23"/>
    <mergeCell ref="H17:H23"/>
    <mergeCell ref="I17:J21"/>
    <mergeCell ref="I22:I23"/>
    <mergeCell ref="J22:J2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2021-03-26T12:34:52Z</cp:lastPrinted>
  <dcterms:created xsi:type="dcterms:W3CDTF">2019-10-18T11:31:34Z</dcterms:created>
  <dcterms:modified xsi:type="dcterms:W3CDTF">2021-03-26T12:36:16Z</dcterms:modified>
  <cp:category/>
  <cp:version/>
  <cp:contentType/>
  <cp:contentStatus/>
</cp:coreProperties>
</file>