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92" windowHeight="5232" firstSheet="1" activeTab="5"/>
  </bookViews>
  <sheets>
    <sheet name="додаток1" sheetId="1" r:id="rId1"/>
    <sheet name="додаток 2" sheetId="2" r:id="rId2"/>
    <sheet name="додаток 3" sheetId="3" r:id="rId3"/>
    <sheet name="додаток 4" sheetId="4" r:id="rId4"/>
    <sheet name="додаток 5 " sheetId="5" r:id="rId5"/>
    <sheet name="додаток 6" sheetId="6" r:id="rId6"/>
  </sheets>
  <definedNames>
    <definedName name="_xlnm.Print_Titles" localSheetId="2">'додаток 3'!$A:$D,'додаток 3'!$8:$13</definedName>
    <definedName name="_xlnm.Print_Titles" localSheetId="3">'додаток 4'!$14:$16</definedName>
    <definedName name="_xlnm.Print_Titles" localSheetId="4">'додаток 5 '!$17:$22</definedName>
    <definedName name="_xlnm.Print_Titles" localSheetId="5">'додаток 6'!$11:$19</definedName>
    <definedName name="_xlnm.Print_Titles" localSheetId="0">'додаток1'!$12:$16</definedName>
    <definedName name="_xlnm.Print_Area" localSheetId="0">'додаток1'!$A$1:$F$28</definedName>
  </definedNames>
  <calcPr fullCalcOnLoad="1"/>
</workbook>
</file>

<file path=xl/sharedStrings.xml><?xml version="1.0" encoding="utf-8"?>
<sst xmlns="http://schemas.openxmlformats.org/spreadsheetml/2006/main" count="476" uniqueCount="217">
  <si>
    <t>(грн)</t>
  </si>
  <si>
    <t>Загальний фонд</t>
  </si>
  <si>
    <t>Спеціальний фонд</t>
  </si>
  <si>
    <t>усього</t>
  </si>
  <si>
    <t>у тому числі бюджет розвитку</t>
  </si>
  <si>
    <t>Код Функціональної класифікації видатків та кредитування бюджету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</si>
  <si>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</si>
  <si>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</si>
  <si>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</si>
  <si>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</si>
  <si>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</si>
  <si>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</si>
  <si>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</si>
  <si>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</si>
  <si>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</si>
  <si>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0200000</t>
  </si>
  <si>
    <t>Виконавчий комітет Новокаховської міської ради</t>
  </si>
  <si>
    <t>0210000</t>
  </si>
  <si>
    <t>0210150</t>
  </si>
  <si>
    <t>0150</t>
  </si>
  <si>
    <t>0111</t>
  </si>
  <si>
    <t xml:space="preserve">Організаційне, інформаційно - аналітичне та матеріально - 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</si>
  <si>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0212010</t>
  </si>
  <si>
    <t>2010</t>
  </si>
  <si>
    <t>0731</t>
  </si>
  <si>
    <t>Багатопрофільна стаціонарна медична допомога населенню</t>
  </si>
  <si>
    <t>УСЬОГО</t>
  </si>
  <si>
    <t>(код бюджету)</t>
  </si>
  <si>
    <t>Х</t>
  </si>
  <si>
    <t>Код</t>
  </si>
  <si>
    <t>Усього</t>
  </si>
  <si>
    <t>Додаток 2</t>
  </si>
  <si>
    <t>21528000000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</si>
  <si>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</si>
  <si>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</si>
  <si>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 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</si>
  <si>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</si>
  <si>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</si>
  <si>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</si>
  <si>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</si>
  <si>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типом боргового зобов'язання</t>
  </si>
  <si>
    <t>Фінансування за активними операціями</t>
  </si>
  <si>
    <t>Зміни обсягів бюджетних коштів</t>
  </si>
  <si>
    <t xml:space="preserve">Найменування головного розпорядника коштів місцевого бюджету/ відповідального виконавця,  найменування бюджетної програми згідно з Типовою програмною класифікацією видатків та кредитування місцевого бюджету </t>
  </si>
  <si>
    <t>Найменування місцевої /регіональної програми</t>
  </si>
  <si>
    <t>Дата та номер документа, яким затверджено місцеву регіональну програму</t>
  </si>
  <si>
    <t>Міська цільова Програма розвитку та підтримки Комунального некомерційного підприємства «Центр первинної медико-санітарної допомоги міста Нова Каховка» на 2020-2022 роки</t>
  </si>
  <si>
    <t xml:space="preserve">Програма забезпечення іншої діяльності та розвитку виконавчого комітету Новокаховської міської ради на 2021 рік  </t>
  </si>
  <si>
    <t>Міська цільова Програма розвитку та підтримки комунального некомерційного підприємства "Центральна міська лікарня міста Нова Каховка" Новокаховської міської ради на 2020-2022 роки</t>
  </si>
  <si>
    <t>виконавчого комітету</t>
  </si>
  <si>
    <t>Заступник міського голови</t>
  </si>
  <si>
    <t>Л.Г. Чурсинов</t>
  </si>
  <si>
    <t xml:space="preserve">до рішення  </t>
  </si>
  <si>
    <t xml:space="preserve">до рішення   </t>
  </si>
  <si>
    <t>Зміни до додатку 3 "Розподіл видатків бюджету Новокаховської міської територіальної громади на 2021  рік"</t>
  </si>
  <si>
    <t>Зміни додатку 7 "Розподіл витрат бюджету Новокаховської міської територіальної громади на реалізацію міських програм у 2021 році"</t>
  </si>
  <si>
    <t>Зміни до додатку 2 "Фінансування бюджету Новокаховської міської територіальної громади на 2021 рік"</t>
  </si>
  <si>
    <t>Додаток 1</t>
  </si>
  <si>
    <t>1100000</t>
  </si>
  <si>
    <t>Відділ у справах сім'ї, молоді, фізичної культури та спорту Новокаховської міської ради</t>
  </si>
  <si>
    <t>1110000</t>
  </si>
  <si>
    <t>7340</t>
  </si>
  <si>
    <t>0443</t>
  </si>
  <si>
    <t>Проектування, реставрація та охорона пам"яток архітектури</t>
  </si>
  <si>
    <t>Програма розвитку фізичної культури та спорту на території Новокаховської міської територіальної громади на 2020-2022 роки</t>
  </si>
  <si>
    <t xml:space="preserve"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 </t>
  </si>
  <si>
    <t>Найменування об’єкта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</si>
  <si>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</si>
  <si>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</si>
  <si>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</si>
  <si>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</si>
  <si>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об’єкта на кінець бюджетного періоду, %</t>
  </si>
  <si>
    <t>×</t>
  </si>
  <si>
    <t xml:space="preserve">Зміни до додатку 6 "Розподіл коштів бюджету розвитку на здійснення заходів на будівництво, реконструкцію і реставрацію, капітальний ремонт об'єктів виробничої,                                                                                                                                                                                      комунікаційної та соціальної інфраструктури за об’єктами у 2021 році" </t>
  </si>
  <si>
    <t>Додаток 6</t>
  </si>
  <si>
    <t>Додаток 5</t>
  </si>
  <si>
    <t xml:space="preserve">                                                               Додаток 4</t>
  </si>
  <si>
    <t xml:space="preserve">                                                               до рішення   </t>
  </si>
  <si>
    <t xml:space="preserve">                                                               виконавчого комітету</t>
  </si>
  <si>
    <t>Зміни до додатку 5 "Міжбюджетні трансферти на 2021 рік"</t>
  </si>
  <si>
    <t>1. Показники міжбюджетних трансфертів з інших бюджетів</t>
  </si>
  <si>
    <t>Код Класифікації доходу бюджету/Код бюджету</t>
  </si>
  <si>
    <t>Найменування трансферту/ Найменування бюджету-надавача міжбюджетного трансферту</t>
  </si>
  <si>
    <t>І. Трансферти до загального фонду бюджету</t>
  </si>
  <si>
    <t>ІІ. Трансферти до спеціального фонду бюджету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</si>
  <si>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</si>
  <si>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</si>
  <si>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</si>
  <si>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з інших бюджетів</t>
  </si>
  <si>
    <t>Код Програмної класифікації видатків та кредитування місцевого бюджету/Код бюджету</t>
  </si>
  <si>
    <t>Найменування трансферту/ Найменування бюджету-отримувача міжбюджетного трансферту</t>
  </si>
  <si>
    <t>І. Трансферти із загального фонду бюджету</t>
  </si>
  <si>
    <t>Державний бюджет України</t>
  </si>
  <si>
    <t>ІІ. Трансферти із спеціального фонду бюджету</t>
  </si>
  <si>
    <t xml:space="preserve">                                                                   Леонід ЧУРСИНОВ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</si>
  <si>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 </t>
  </si>
  <si>
    <t>Леонід ЧУРСИНОВ</t>
  </si>
  <si>
    <t xml:space="preserve">до рішення    </t>
  </si>
  <si>
    <t xml:space="preserve">Зміни до додатку 1 "Доходи бюджету Новокаховської міської територіальної громади на 2021 рік" </t>
  </si>
  <si>
    <t>Найменування згідно з Класифікацією доходів бюджету</t>
  </si>
  <si>
    <t>Офіційні трансферти</t>
  </si>
  <si>
    <t>Від органів державного управління</t>
  </si>
  <si>
    <t>Разом доходів</t>
  </si>
  <si>
    <t>Субвенції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</si>
  <si>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</si>
  <si>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Виконання інвестиційних проектів в рамках здійснення заходів щодо соціально-економічного розвитку окремих територій</t>
  </si>
  <si>
    <t>1117363</t>
  </si>
  <si>
    <t>7363</t>
  </si>
  <si>
    <t>0490</t>
  </si>
  <si>
    <t>Капітальний ремонт багатофункціонального спортивного майданчика (волейбольне поле № 2 та баскетбольний майжанчик) спортивного комплексу стадіон "Енергія" по пр. Дніпровському, 28 м. Нова Каховка Херсонської області</t>
  </si>
  <si>
    <t>0217693</t>
  </si>
  <si>
    <t>7693</t>
  </si>
  <si>
    <t>Інші заходи, пов'язані з економічною діяльністю</t>
  </si>
  <si>
    <t>0216020</t>
  </si>
  <si>
    <t>6020</t>
  </si>
  <si>
    <t>0620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</si>
  <si>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</si>
  <si>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0217322</t>
  </si>
  <si>
    <t>7322</t>
  </si>
  <si>
    <t>Будівництво медичних установ та закладів</t>
  </si>
  <si>
    <t>0600000</t>
  </si>
  <si>
    <t>Відділ освіти  Новокаховської міської ради</t>
  </si>
  <si>
    <t>0610000</t>
  </si>
  <si>
    <t>0611010</t>
  </si>
  <si>
    <t>1010</t>
  </si>
  <si>
    <t>0910</t>
  </si>
  <si>
    <t>Надання дошкільної освіти</t>
  </si>
  <si>
    <t>0800000</t>
  </si>
  <si>
    <t>Управління праці та соціального захисту населення Новокаховської міської ради</t>
  </si>
  <si>
    <t>0810000</t>
  </si>
  <si>
    <t>0810160</t>
  </si>
  <si>
    <t>0160</t>
  </si>
  <si>
    <t>Керівництво і управління у відповідній сфері у містах (місті Києві), селищах, селах,  територіальних громадах</t>
  </si>
  <si>
    <t>1000000</t>
  </si>
  <si>
    <t>Відділ культури і туризму Новокаховської міської ради</t>
  </si>
  <si>
    <t>1010000</t>
  </si>
  <si>
    <t>1017324</t>
  </si>
  <si>
    <t>7324</t>
  </si>
  <si>
    <t>Будівництво  установ та закладів культури</t>
  </si>
  <si>
    <t>1117361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</si>
  <si>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</si>
  <si>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</si>
  <si>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0217330</t>
  </si>
  <si>
    <t>7330</t>
  </si>
  <si>
    <t>Будівництво інших об"єктів комунальної власності</t>
  </si>
  <si>
    <t>0816083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</si>
  <si>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</si>
  <si>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</si>
  <si>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0611061</t>
  </si>
  <si>
    <t>1061</t>
  </si>
  <si>
    <t>Надання загальної середньої освіти закладами загальної середньої освіти</t>
  </si>
  <si>
    <t>0921</t>
  </si>
  <si>
    <t>Капітальний ремонт бігових доріжок та легкоатлетичних секторів спортивного комплексу стадіон "Енергія" по пр. Дніпровський, буд. 28, м. Нова Каховка Херсонської області</t>
  </si>
  <si>
    <t>Будівництво боксів для автобусів з прибудовою адміністративно-побутового корпусу по вул. Французській в районі будівлі №8а в м. Нова Каховка Херсонської області</t>
  </si>
  <si>
    <t>Капітальний ремонт системи киснепостачання на лікарняному комплексі №1 по вулиці Героїв України 33А</t>
  </si>
  <si>
    <t>Капітальний ремонт амбулаторії загальної практики сімейної медицини №6 с. Веселе, вул. Наддніпрянська, 14</t>
  </si>
  <si>
    <t>Програма фінансової підтримки підприємств комунальної власності міста Нова Каховка на 2020-2022 роки</t>
  </si>
  <si>
    <t>Програма будівництва, реконструкції, капітальних ремонтів об'єктів соціальної сфери та інших об'єктів комунальної власності міста Нова Каховка на 2019-2021 роки</t>
  </si>
  <si>
    <t xml:space="preserve">Програма розвитку освітньої галузі на 2020-2022 роки </t>
  </si>
  <si>
    <t>Програма реалізації соціальної політики на 2020-2022 роки</t>
  </si>
  <si>
    <t>Рішення Новокаховської міської ради  від 12.12.2019 р.                № 2464                   (зі змінами від ___________)</t>
  </si>
  <si>
    <t>Капітальний ремонт частини приміщень будинку культури та благоустрій території з метою створення Центру надання культурних послуг (коригування робочого проекту)</t>
  </si>
  <si>
    <t>1017340</t>
  </si>
  <si>
    <t>Програма економічного, соціального та культурного розвитку міста Нова Каховка на 2021 рік</t>
  </si>
  <si>
    <t>Рішення Новокаховської міської ради від 24.12.2020 р.             № 169</t>
  </si>
  <si>
    <t>Цільова  Програма розвитку культури і туризму Новокаховської міської територіальної громади на  2020-2022 роки</t>
  </si>
  <si>
    <t>Реставраційно-ремонтні роботи Палацу культури за адресою: Херсонська область, м. Нова Каховка, проспект Дніпровський, 30</t>
  </si>
  <si>
    <t>0217325</t>
  </si>
  <si>
    <t>7325</t>
  </si>
  <si>
    <t>Будівництво споруд, установ та закладів фізичної культури і спорту</t>
  </si>
  <si>
    <t>0611153</t>
  </si>
  <si>
    <t>1153</t>
  </si>
  <si>
    <t>Забезпечення діяльності інклюзивно-ресурсних центрів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</si>
  <si>
    <t>0990</t>
  </si>
  <si>
    <t>Субвенції з місцевих бюджетів іншим місцевим бюджетам</t>
  </si>
  <si>
    <t xml:space="preserve">Інші субвенції з місцевого бюджету                                            </t>
  </si>
  <si>
    <t xml:space="preserve">Інші субвенції з місцевого бюджету </t>
  </si>
  <si>
    <t xml:space="preserve"> - на виконання заходів комплексної програми розвитку фізичної культури і спорту в Херсонській області на 2019-2023 роки</t>
  </si>
  <si>
    <t>Обласний бюджет Херсонської області</t>
  </si>
  <si>
    <t>1115062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</si>
  <si>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</si>
  <si>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</si>
  <si>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0810</t>
  </si>
  <si>
    <t>Будівництво Центру Олімпійських видів спорту "Н2О Нова Каховка" по проспекту Дніпровський, 18-а у м. Нова Каховка, Херсонської області (перенесення КЛ-6 кВ Ф-624 від ПС "Каховська 330" від ЗТП-55А до ЗТП-22 м. Нова Каховка) (розроблення проектно-кошторисної документації та проходження експертизи)</t>
  </si>
  <si>
    <t>Рішення Новокаховської міської ради від 17.12.2020 р.                                № 154 (зі змінами від _____2021 р.         № _____)</t>
  </si>
  <si>
    <t>Програма щодо відзначення окремих колективів, громадян та військовослужбовців, вшанування пам'яті загиблих мешканців територіальної громади-учасників АТО/ООС, видатних земляків на 2021-2022 роки</t>
  </si>
  <si>
    <t>Рішення Новокаховської міської ради від 25.03.2021 р.             № 308</t>
  </si>
  <si>
    <t>Програма розвитку футболу на території Новокаховської  міської територіальної громади на 2020-2022 роки</t>
  </si>
  <si>
    <t>0217340</t>
  </si>
  <si>
    <t>0217412</t>
  </si>
  <si>
    <t>7412</t>
  </si>
  <si>
    <t>0451</t>
  </si>
  <si>
    <t>Регулювання цін на послуги місцевого автотранспорту</t>
  </si>
  <si>
    <t>Реставраційні роботи огорожі Літнього театру м. Нова Каховка</t>
  </si>
  <si>
    <t>Програма відшкодування різниці в тарифах на послуги місцевого автотранспорту на 2021-2023 роки</t>
  </si>
  <si>
    <t>Рішення Новокаховської міської ради від 24.12.2020 р.             № 171 (зі змінами від 05.08.2021 р.            № 515)</t>
  </si>
  <si>
    <t>0216017</t>
  </si>
  <si>
    <t>6017</t>
  </si>
  <si>
    <t>Інша діяльність, пов'язана з експлуатацією об'єктів житлово - комунального господарства</t>
  </si>
  <si>
    <t>Програма благоустрою міста Нова Каховка на 2019-2021 роки</t>
  </si>
  <si>
    <t>Рішення Новокаховської міської ріди від 20.12.2018 р.                № 1626                   (зі змінами від 29.04.2021 р. №343)</t>
  </si>
  <si>
    <t>Рішення Новокаховської міської ради від 20.12.2018 р.             № 1625                     (зі змінами від 05.08.2021 р.               № 511 )</t>
  </si>
  <si>
    <t>Рішення Новокаховської міської ради від 21.11.2019 р.                № 2347                  (зі змінами від _______№___)</t>
  </si>
  <si>
    <t>Рішення Новокаховської міської ради  від 12.12.2019 р.                № 2446                    (зі змінами від ________№ ___)</t>
  </si>
  <si>
    <t>Рішення Новокаховської міської ради  від 12.12.2019 р.               № 2463                    (зі змінами від ______ №_____)</t>
  </si>
  <si>
    <t>Рішення Новокаховської міської ради           від 12.12.2019 р.       № 2433                      (зі змінами від ____№____)</t>
  </si>
  <si>
    <t xml:space="preserve">Рішення Новокаховської міської ради  від 12.12.2019 р.                № 2418                   (зі змінами від _________№____) </t>
  </si>
  <si>
    <t>Рішення Новокаховської міської ради           від 12.12.2019 р.       № 2428                   (зі змінами від _____№____)</t>
  </si>
  <si>
    <t xml:space="preserve">Рішення Новокаховської міської ради  від 12.12.2019 р.                № 2418                            (зі змінами від ________№____) </t>
  </si>
  <si>
    <t>Рішення Новокаховської міської ради  від 12.12.2019 р.                № 2435 (зі змінами від _______№___)</t>
  </si>
  <si>
    <t>Рішення Новокаховської міської ради  від 12.12.2019 р.                № 2464                   (зі змінами від _______№____)</t>
  </si>
  <si>
    <t>Додаток 3</t>
  </si>
  <si>
    <t>0610</t>
  </si>
  <si>
    <t>10.09 2021 року № 501</t>
  </si>
  <si>
    <t>10.09. 2021 року № 501</t>
  </si>
  <si>
    <t xml:space="preserve">                                                               10.09.2021 року № 501</t>
  </si>
  <si>
    <t>10.09.2021 року № 501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</si>
</sst>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.00\ &quot;грн.&quot;_-;\-* #,##0.00\ &quot;грн.&quot;_-;_-* &quot;-&quot;??\ &quot;грн.&quot;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"/>
    <numFmt numFmtId="201" formatCode="0.0"/>
    <numFmt numFmtId="202" formatCode="0.00000"/>
    <numFmt numFmtId="203" formatCode="0.0000"/>
    <numFmt numFmtId="204" formatCode="0.000"/>
    <numFmt numFmtId="205" formatCode="#,##0_ ;\-#,##0\ "/>
    <numFmt numFmtId="206" formatCode="0.0000000"/>
    <numFmt numFmtId="207" formatCode="0.000000"/>
  </numFmts>
  <fonts count="78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19"/>
      <name val="Times New Roman"/>
      <family val="1"/>
    </font>
    <font>
      <b/>
      <sz val="22"/>
      <name val="Times New Roman"/>
      <family val="1"/>
    </font>
    <font>
      <b/>
      <sz val="21"/>
      <name val="Times New Roman"/>
      <family val="1"/>
    </font>
    <font>
      <sz val="21"/>
      <name val="Times New Roman"/>
      <family val="1"/>
    </font>
    <font>
      <sz val="24"/>
      <name val="Times New Roman"/>
      <family val="1"/>
    </font>
    <font>
      <b/>
      <sz val="23"/>
      <name val="Times New Roman"/>
      <family val="1"/>
    </font>
    <font>
      <sz val="23"/>
      <name val="Times New Roman"/>
      <family val="1"/>
    </font>
    <font>
      <b/>
      <sz val="24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21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b/>
      <sz val="16"/>
      <name val="Times New Roman"/>
      <family val="1"/>
    </font>
    <font>
      <u val="single"/>
      <sz val="18"/>
      <name val="Times New Roman"/>
      <family val="1"/>
    </font>
    <font>
      <sz val="14.5"/>
      <name val="Times New Roman"/>
      <family val="1"/>
    </font>
    <font>
      <sz val="1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u val="single"/>
      <sz val="14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Arial Cyr"/>
      <family val="0"/>
    </font>
    <font>
      <sz val="2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3"/>
      <color indexed="63"/>
      <name val="Times New Roman"/>
      <family val="1"/>
    </font>
    <font>
      <sz val="16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3"/>
      <color rgb="FF333333"/>
      <name val="Times New Roman"/>
      <family val="1"/>
    </font>
    <font>
      <sz val="16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" fillId="0" borderId="0">
      <alignment vertical="top"/>
      <protection/>
    </xf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10" fillId="0" borderId="10" xfId="0" applyFont="1" applyBorder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205" fontId="11" fillId="0" borderId="0" xfId="0" applyNumberFormat="1" applyFont="1" applyAlignment="1">
      <alignment/>
    </xf>
    <xf numFmtId="205" fontId="12" fillId="0" borderId="10" xfId="0" applyNumberFormat="1" applyFont="1" applyBorder="1" applyAlignment="1">
      <alignment/>
    </xf>
    <xf numFmtId="205" fontId="3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20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2" fillId="0" borderId="12" xfId="0" applyFont="1" applyBorder="1" applyAlignment="1">
      <alignment horizontal="center" vertical="top" wrapText="1"/>
    </xf>
    <xf numFmtId="0" fontId="2" fillId="0" borderId="13" xfId="0" applyNumberFormat="1" applyFont="1" applyFill="1" applyBorder="1" applyAlignment="1" applyProtection="1">
      <alignment/>
      <protection/>
    </xf>
    <xf numFmtId="0" fontId="2" fillId="0" borderId="10" xfId="58" applyFont="1" applyBorder="1">
      <alignment/>
      <protection/>
    </xf>
    <xf numFmtId="0" fontId="2" fillId="0" borderId="10" xfId="58" applyFont="1" applyBorder="1" applyAlignment="1">
      <alignment wrapText="1"/>
      <protection/>
    </xf>
    <xf numFmtId="0" fontId="16" fillId="0" borderId="10" xfId="58" applyFont="1" applyBorder="1" applyAlignment="1">
      <alignment horizontal="center"/>
      <protection/>
    </xf>
    <xf numFmtId="0" fontId="16" fillId="0" borderId="10" xfId="58" applyFont="1" applyBorder="1" applyAlignment="1">
      <alignment wrapText="1"/>
      <protection/>
    </xf>
    <xf numFmtId="0" fontId="2" fillId="0" borderId="0" xfId="0" applyFont="1" applyAlignment="1">
      <alignment horizontal="center"/>
    </xf>
    <xf numFmtId="0" fontId="2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8" fillId="0" borderId="11" xfId="0" applyFont="1" applyBorder="1" applyAlignment="1">
      <alignment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/>
    </xf>
    <xf numFmtId="3" fontId="2" fillId="0" borderId="13" xfId="68" applyNumberFormat="1" applyFont="1" applyFill="1" applyBorder="1" applyAlignment="1" applyProtection="1">
      <alignment horizontal="center" vertical="center"/>
      <protection/>
    </xf>
    <xf numFmtId="3" fontId="2" fillId="0" borderId="10" xfId="68" applyNumberFormat="1" applyFont="1" applyFill="1" applyBorder="1" applyAlignment="1" applyProtection="1">
      <alignment horizontal="center" vertical="center"/>
      <protection/>
    </xf>
    <xf numFmtId="3" fontId="16" fillId="0" borderId="10" xfId="68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5" fillId="0" borderId="10" xfId="0" applyFont="1" applyFill="1" applyBorder="1" applyAlignment="1">
      <alignment/>
    </xf>
    <xf numFmtId="205" fontId="9" fillId="0" borderId="10" xfId="68" applyNumberFormat="1" applyFont="1" applyFill="1" applyBorder="1" applyAlignment="1">
      <alignment vertical="center" wrapText="1"/>
    </xf>
    <xf numFmtId="205" fontId="12" fillId="0" borderId="10" xfId="68" applyNumberFormat="1" applyFont="1" applyFill="1" applyBorder="1" applyAlignment="1">
      <alignment vertical="center" wrapText="1"/>
    </xf>
    <xf numFmtId="205" fontId="1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3" fontId="21" fillId="0" borderId="10" xfId="68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0" fontId="2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3" fontId="16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3" fontId="21" fillId="0" borderId="0" xfId="68" applyNumberFormat="1" applyFont="1" applyFill="1" applyBorder="1" applyAlignment="1">
      <alignment horizontal="center" vertical="center" wrapText="1"/>
    </xf>
    <xf numFmtId="205" fontId="13" fillId="0" borderId="10" xfId="68" applyNumberFormat="1" applyFont="1" applyFill="1" applyBorder="1" applyAlignment="1">
      <alignment vertical="center" wrapText="1"/>
    </xf>
    <xf numFmtId="3" fontId="15" fillId="0" borderId="10" xfId="68" applyNumberFormat="1" applyFont="1" applyFill="1" applyBorder="1" applyAlignment="1">
      <alignment horizontal="center" vertical="center" wrapText="1"/>
    </xf>
    <xf numFmtId="205" fontId="13" fillId="0" borderId="0" xfId="0" applyNumberFormat="1" applyFont="1" applyAlignment="1">
      <alignment/>
    </xf>
    <xf numFmtId="205" fontId="15" fillId="0" borderId="0" xfId="0" applyNumberFormat="1" applyFont="1" applyAlignment="1">
      <alignment/>
    </xf>
    <xf numFmtId="3" fontId="23" fillId="0" borderId="10" xfId="68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/>
      <protection/>
    </xf>
    <xf numFmtId="49" fontId="15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49" fontId="15" fillId="0" borderId="13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vertical="center" wrapText="1"/>
    </xf>
    <xf numFmtId="0" fontId="18" fillId="0" borderId="0" xfId="0" applyFont="1" applyAlignment="1">
      <alignment horizontal="left"/>
    </xf>
    <xf numFmtId="0" fontId="23" fillId="0" borderId="0" xfId="0" applyFont="1" applyAlignment="1">
      <alignment horizontal="center" wrapText="1"/>
    </xf>
    <xf numFmtId="49" fontId="18" fillId="0" borderId="14" xfId="0" applyNumberFormat="1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1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8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3" fontId="23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201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top" wrapText="1"/>
    </xf>
    <xf numFmtId="3" fontId="23" fillId="0" borderId="10" xfId="0" applyNumberFormat="1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49" fontId="13" fillId="0" borderId="13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vertical="center" wrapText="1"/>
    </xf>
    <xf numFmtId="0" fontId="26" fillId="0" borderId="0" xfId="0" applyFont="1" applyAlignment="1">
      <alignment/>
    </xf>
    <xf numFmtId="0" fontId="30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right"/>
    </xf>
    <xf numFmtId="0" fontId="32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2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3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3" fontId="19" fillId="0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3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3" fontId="19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vertical="top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3" fontId="18" fillId="0" borderId="10" xfId="68" applyNumberFormat="1" applyFont="1" applyBorder="1" applyAlignment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34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3" fontId="19" fillId="0" borderId="10" xfId="68" applyNumberFormat="1" applyFont="1" applyBorder="1" applyAlignment="1">
      <alignment horizontal="center" vertical="center" wrapText="1"/>
    </xf>
    <xf numFmtId="0" fontId="18" fillId="0" borderId="10" xfId="0" applyNumberFormat="1" applyFont="1" applyFill="1" applyBorder="1" applyAlignment="1" applyProtection="1">
      <alignment vertical="center" wrapText="1"/>
      <protection/>
    </xf>
    <xf numFmtId="0" fontId="13" fillId="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205" fontId="9" fillId="0" borderId="13" xfId="68" applyNumberFormat="1" applyFont="1" applyFill="1" applyBorder="1" applyAlignment="1">
      <alignment vertical="center" wrapText="1"/>
    </xf>
    <xf numFmtId="205" fontId="13" fillId="0" borderId="13" xfId="68" applyNumberFormat="1" applyFont="1" applyFill="1" applyBorder="1" applyAlignment="1">
      <alignment vertical="center" wrapText="1"/>
    </xf>
    <xf numFmtId="0" fontId="76" fillId="0" borderId="15" xfId="0" applyFont="1" applyBorder="1" applyAlignment="1">
      <alignment wrapText="1"/>
    </xf>
    <xf numFmtId="0" fontId="77" fillId="0" borderId="15" xfId="0" applyFont="1" applyBorder="1" applyAlignment="1">
      <alignment vertical="center" wrapText="1"/>
    </xf>
    <xf numFmtId="0" fontId="0" fillId="0" borderId="0" xfId="0" applyFont="1" applyAlignment="1">
      <alignment/>
    </xf>
    <xf numFmtId="3" fontId="35" fillId="0" borderId="10" xfId="0" applyNumberFormat="1" applyFont="1" applyBorder="1" applyAlignment="1">
      <alignment horizontal="center" vertical="center"/>
    </xf>
    <xf numFmtId="205" fontId="10" fillId="0" borderId="10" xfId="68" applyNumberFormat="1" applyFont="1" applyFill="1" applyBorder="1" applyAlignment="1">
      <alignment vertical="center" wrapText="1"/>
    </xf>
    <xf numFmtId="3" fontId="15" fillId="0" borderId="13" xfId="68" applyNumberFormat="1" applyFont="1" applyFill="1" applyBorder="1" applyAlignment="1">
      <alignment horizontal="center" vertical="center" wrapText="1"/>
    </xf>
    <xf numFmtId="200" fontId="15" fillId="0" borderId="10" xfId="0" applyNumberFormat="1" applyFont="1" applyFill="1" applyBorder="1" applyAlignment="1" applyProtection="1">
      <alignment vertical="center" wrapText="1"/>
      <protection/>
    </xf>
    <xf numFmtId="200" fontId="15" fillId="0" borderId="10" xfId="0" applyNumberFormat="1" applyFont="1" applyFill="1" applyBorder="1" applyAlignment="1">
      <alignment vertical="center" wrapText="1"/>
    </xf>
    <xf numFmtId="200" fontId="15" fillId="0" borderId="10" xfId="0" applyNumberFormat="1" applyFont="1" applyFill="1" applyBorder="1" applyAlignment="1">
      <alignment horizontal="center" vertical="center" wrapText="1"/>
    </xf>
    <xf numFmtId="0" fontId="2" fillId="0" borderId="10" xfId="58" applyFont="1" applyFill="1" applyBorder="1">
      <alignment/>
      <protection/>
    </xf>
    <xf numFmtId="0" fontId="2" fillId="0" borderId="10" xfId="58" applyFont="1" applyFill="1" applyBorder="1" applyAlignment="1">
      <alignment wrapText="1"/>
      <protection/>
    </xf>
    <xf numFmtId="0" fontId="16" fillId="0" borderId="10" xfId="58" applyFont="1" applyFill="1" applyBorder="1" applyAlignment="1">
      <alignment horizontal="center"/>
      <protection/>
    </xf>
    <xf numFmtId="0" fontId="16" fillId="0" borderId="10" xfId="58" applyFont="1" applyFill="1" applyBorder="1" applyAlignment="1">
      <alignment wrapText="1"/>
      <protection/>
    </xf>
    <xf numFmtId="0" fontId="37" fillId="0" borderId="0" xfId="0" applyFont="1" applyAlignment="1">
      <alignment/>
    </xf>
    <xf numFmtId="0" fontId="11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28" fillId="0" borderId="0" xfId="0" applyFont="1" applyAlignment="1">
      <alignment horizontal="left" vertical="top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16" fillId="0" borderId="16" xfId="58" applyFont="1" applyFill="1" applyBorder="1" applyAlignment="1">
      <alignment wrapText="1"/>
      <protection/>
    </xf>
    <xf numFmtId="0" fontId="5" fillId="0" borderId="15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19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0" fillId="0" borderId="24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8" fillId="0" borderId="16" xfId="0" applyFont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19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35" fillId="0" borderId="16" xfId="0" applyFont="1" applyBorder="1" applyAlignment="1">
      <alignment horizontal="left" vertical="center" wrapText="1"/>
    </xf>
    <xf numFmtId="0" fontId="36" fillId="0" borderId="17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/>
    </xf>
    <xf numFmtId="0" fontId="28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18" fillId="0" borderId="10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center" wrapText="1"/>
    </xf>
    <xf numFmtId="49" fontId="15" fillId="0" borderId="2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5" fillId="0" borderId="22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49" fontId="15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5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200" fontId="15" fillId="0" borderId="22" xfId="0" applyNumberFormat="1" applyFont="1" applyFill="1" applyBorder="1" applyAlignment="1" applyProtection="1">
      <alignment vertical="center" wrapText="1"/>
      <protection/>
    </xf>
    <xf numFmtId="0" fontId="0" fillId="0" borderId="23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200" fontId="15" fillId="0" borderId="22" xfId="0" applyNumberFormat="1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5" fillId="0" borderId="23" xfId="0" applyFont="1" applyFill="1" applyBorder="1" applyAlignment="1">
      <alignment vertical="center" wrapText="1"/>
    </xf>
    <xf numFmtId="49" fontId="15" fillId="0" borderId="23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200" fontId="15" fillId="0" borderId="22" xfId="0" applyNumberFormat="1" applyFont="1" applyFill="1" applyBorder="1" applyAlignment="1">
      <alignment vertical="center" wrapText="1"/>
    </xf>
    <xf numFmtId="0" fontId="15" fillId="0" borderId="22" xfId="0" applyFont="1" applyFill="1" applyBorder="1" applyAlignment="1">
      <alignment horizontal="center" vertic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 4" xfId="55"/>
    <cellStyle name="Обычный 5" xfId="56"/>
    <cellStyle name="Обычный 5 2" xfId="57"/>
    <cellStyle name="Обычный_дод.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SheetLayoutView="100" workbookViewId="0" topLeftCell="A1">
      <selection activeCell="F7" sqref="F7"/>
    </sheetView>
  </sheetViews>
  <sheetFormatPr defaultColWidth="9.00390625" defaultRowHeight="12.75"/>
  <cols>
    <col min="1" max="1" width="16.50390625" style="0" customWidth="1"/>
    <col min="2" max="2" width="41.50390625" style="0" customWidth="1"/>
    <col min="3" max="3" width="21.375" style="0" customWidth="1"/>
    <col min="4" max="4" width="21.625" style="0" customWidth="1"/>
    <col min="5" max="5" width="20.00390625" style="0" customWidth="1"/>
    <col min="6" max="6" width="18.125" style="0" customWidth="1"/>
    <col min="7" max="7" width="14.375" style="0" bestFit="1" customWidth="1"/>
    <col min="8" max="8" width="16.375" style="0" bestFit="1" customWidth="1"/>
  </cols>
  <sheetData>
    <row r="1" spans="1:6" ht="21">
      <c r="A1" s="165"/>
      <c r="B1" s="126"/>
      <c r="E1" s="72" t="s">
        <v>57</v>
      </c>
      <c r="F1" s="27"/>
    </row>
    <row r="2" spans="1:6" ht="19.5" customHeight="1">
      <c r="A2" s="165"/>
      <c r="B2" s="126"/>
      <c r="D2" s="127"/>
      <c r="E2" s="73" t="s">
        <v>97</v>
      </c>
      <c r="F2" s="89"/>
    </row>
    <row r="3" spans="1:6" ht="21">
      <c r="A3" s="165"/>
      <c r="B3" s="126"/>
      <c r="D3" s="127"/>
      <c r="E3" s="73" t="s">
        <v>49</v>
      </c>
      <c r="F3" s="109"/>
    </row>
    <row r="4" spans="1:6" ht="21">
      <c r="A4" s="165"/>
      <c r="B4" s="126"/>
      <c r="D4" s="127"/>
      <c r="E4" s="72" t="s">
        <v>214</v>
      </c>
      <c r="F4" s="109"/>
    </row>
    <row r="5" spans="1:6" ht="13.5">
      <c r="A5" s="165"/>
      <c r="B5" s="126"/>
      <c r="D5" s="166"/>
      <c r="E5" s="166"/>
      <c r="F5" s="166"/>
    </row>
    <row r="6" spans="1:6" ht="13.5">
      <c r="A6" s="165"/>
      <c r="B6" s="126"/>
      <c r="D6" s="128"/>
      <c r="E6" s="128"/>
      <c r="F6" s="95"/>
    </row>
    <row r="7" ht="12.75">
      <c r="A7" s="28"/>
    </row>
    <row r="8" spans="2:6" ht="48" customHeight="1">
      <c r="B8" s="167" t="s">
        <v>98</v>
      </c>
      <c r="C8" s="168"/>
      <c r="D8" s="168"/>
      <c r="E8" s="168"/>
      <c r="F8" s="131"/>
    </row>
    <row r="9" spans="2:6" ht="17.25">
      <c r="B9" s="129"/>
      <c r="C9" s="130"/>
      <c r="D9" s="130"/>
      <c r="E9" s="130"/>
      <c r="F9" s="131"/>
    </row>
    <row r="10" spans="1:6" ht="18">
      <c r="A10" s="132">
        <v>21528000000</v>
      </c>
      <c r="B10" s="133"/>
      <c r="C10" s="133"/>
      <c r="D10" s="133"/>
      <c r="E10" s="133"/>
      <c r="F10" s="133"/>
    </row>
    <row r="11" ht="12.75">
      <c r="A11" s="134" t="s">
        <v>27</v>
      </c>
    </row>
    <row r="12" ht="15">
      <c r="F12" s="135" t="s">
        <v>0</v>
      </c>
    </row>
    <row r="13" ht="15">
      <c r="F13" s="135"/>
    </row>
    <row r="14" spans="1:6" ht="15">
      <c r="A14" s="169" t="s">
        <v>29</v>
      </c>
      <c r="B14" s="169" t="s">
        <v>99</v>
      </c>
      <c r="C14" s="169" t="s">
        <v>30</v>
      </c>
      <c r="D14" s="169" t="s">
        <v>1</v>
      </c>
      <c r="E14" s="169" t="s">
        <v>2</v>
      </c>
      <c r="F14" s="169"/>
    </row>
    <row r="15" spans="1:6" ht="40.5" customHeight="1">
      <c r="A15" s="169"/>
      <c r="B15" s="169"/>
      <c r="C15" s="169"/>
      <c r="D15" s="169"/>
      <c r="E15" s="96" t="s">
        <v>3</v>
      </c>
      <c r="F15" s="96" t="s">
        <v>4</v>
      </c>
    </row>
    <row r="16" spans="1:6" ht="12.75">
      <c r="A16" s="136">
        <v>1</v>
      </c>
      <c r="B16" s="136">
        <v>2</v>
      </c>
      <c r="C16" s="136">
        <v>3</v>
      </c>
      <c r="D16" s="136">
        <v>4</v>
      </c>
      <c r="E16" s="136">
        <v>5</v>
      </c>
      <c r="F16" s="136">
        <v>6</v>
      </c>
    </row>
    <row r="17" spans="1:6" ht="24.75" customHeight="1">
      <c r="A17" s="122">
        <v>40000000</v>
      </c>
      <c r="B17" s="120" t="s">
        <v>100</v>
      </c>
      <c r="C17" s="137">
        <f aca="true" t="shared" si="0" ref="C17:C23">D17+E17</f>
        <v>3400000</v>
      </c>
      <c r="D17" s="137">
        <f>D18+D21</f>
        <v>3400000</v>
      </c>
      <c r="E17" s="137"/>
      <c r="F17" s="137"/>
    </row>
    <row r="18" spans="1:6" ht="18">
      <c r="A18" s="138">
        <v>41000000</v>
      </c>
      <c r="B18" s="120" t="s">
        <v>101</v>
      </c>
      <c r="C18" s="137">
        <f t="shared" si="0"/>
        <v>3100000</v>
      </c>
      <c r="D18" s="137">
        <f>D19</f>
        <v>3100000</v>
      </c>
      <c r="E18" s="137"/>
      <c r="F18" s="137"/>
    </row>
    <row r="19" spans="1:6" ht="46.5" customHeight="1">
      <c r="A19" s="138">
        <v>41030000</v>
      </c>
      <c r="B19" s="143" t="s">
        <v>103</v>
      </c>
      <c r="C19" s="137">
        <f t="shared" si="0"/>
        <v>3100000</v>
      </c>
      <c r="D19" s="137">
        <f>SUM(D20:D20)</f>
        <v>3100000</v>
      </c>
      <c r="E19" s="137"/>
      <c r="F19" s="137"/>
    </row>
    <row r="20" spans="1:6" ht="98.25" customHeight="1">
      <c r="A20" s="138">
        <v>41034500</v>
      </c>
      <c r="B20" s="139" t="s">
        <v>104</v>
      </c>
      <c r="C20" s="137">
        <f t="shared" si="0"/>
        <v>3100000</v>
      </c>
      <c r="D20" s="137">
        <v>3100000</v>
      </c>
      <c r="E20" s="137"/>
      <c r="F20" s="137"/>
    </row>
    <row r="21" spans="1:6" ht="36">
      <c r="A21" s="138">
        <v>41050000</v>
      </c>
      <c r="B21" s="139" t="s">
        <v>174</v>
      </c>
      <c r="C21" s="137">
        <f t="shared" si="0"/>
        <v>300000</v>
      </c>
      <c r="D21" s="137">
        <f>D22</f>
        <v>300000</v>
      </c>
      <c r="E21" s="137"/>
      <c r="F21" s="137"/>
    </row>
    <row r="22" spans="1:6" ht="18">
      <c r="A22" s="138">
        <v>41053900</v>
      </c>
      <c r="B22" s="139" t="s">
        <v>175</v>
      </c>
      <c r="C22" s="137">
        <f t="shared" si="0"/>
        <v>300000</v>
      </c>
      <c r="D22" s="137">
        <v>300000</v>
      </c>
      <c r="E22" s="137"/>
      <c r="F22" s="137"/>
    </row>
    <row r="23" spans="1:6" ht="17.25">
      <c r="A23" s="140" t="s">
        <v>72</v>
      </c>
      <c r="B23" s="141" t="s">
        <v>102</v>
      </c>
      <c r="C23" s="142">
        <f t="shared" si="0"/>
        <v>3400000</v>
      </c>
      <c r="D23" s="142">
        <f>D17</f>
        <v>3400000</v>
      </c>
      <c r="E23" s="142"/>
      <c r="F23" s="142"/>
    </row>
    <row r="27" spans="2:6" ht="18">
      <c r="B27" s="27" t="s">
        <v>50</v>
      </c>
      <c r="C27" s="27"/>
      <c r="D27" s="27"/>
      <c r="E27" s="27" t="s">
        <v>96</v>
      </c>
      <c r="F27" s="27"/>
    </row>
    <row r="28" spans="2:6" ht="15">
      <c r="B28" s="5"/>
      <c r="C28" s="5"/>
      <c r="D28" s="5"/>
      <c r="E28" s="5"/>
      <c r="F28" s="5"/>
    </row>
    <row r="29" spans="1:5" ht="18">
      <c r="A29" s="27"/>
      <c r="B29" s="27"/>
      <c r="C29" s="27"/>
      <c r="D29" s="109"/>
      <c r="E29" s="27"/>
    </row>
  </sheetData>
  <sheetProtection/>
  <mergeCells count="8">
    <mergeCell ref="A1:A6"/>
    <mergeCell ref="D5:F5"/>
    <mergeCell ref="B8:E8"/>
    <mergeCell ref="A14:A15"/>
    <mergeCell ref="B14:B15"/>
    <mergeCell ref="C14:C15"/>
    <mergeCell ref="D14:D15"/>
    <mergeCell ref="E14:F1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13.50390625" style="0" customWidth="1"/>
    <col min="2" max="2" width="51.50390625" style="0" customWidth="1"/>
    <col min="3" max="3" width="12.125" style="0" bestFit="1" customWidth="1"/>
    <col min="4" max="4" width="17.125" style="0" customWidth="1"/>
    <col min="5" max="5" width="17.50390625" style="0" customWidth="1"/>
    <col min="6" max="6" width="17.625" style="0" customWidth="1"/>
  </cols>
  <sheetData>
    <row r="1" ht="21">
      <c r="E1" s="72" t="s">
        <v>31</v>
      </c>
    </row>
    <row r="2" spans="5:7" ht="21">
      <c r="E2" s="73" t="s">
        <v>52</v>
      </c>
      <c r="G2" s="29"/>
    </row>
    <row r="3" ht="21">
      <c r="E3" s="73" t="s">
        <v>49</v>
      </c>
    </row>
    <row r="4" ht="21">
      <c r="E4" s="72" t="s">
        <v>213</v>
      </c>
    </row>
    <row r="5" ht="13.5">
      <c r="F5" s="30"/>
    </row>
    <row r="7" spans="1:6" ht="45.75" customHeight="1">
      <c r="A7" s="177" t="s">
        <v>56</v>
      </c>
      <c r="B7" s="177"/>
      <c r="C7" s="177"/>
      <c r="D7" s="177"/>
      <c r="E7" s="177"/>
      <c r="F7" s="177"/>
    </row>
    <row r="8" spans="1:6" ht="15">
      <c r="A8" s="20"/>
      <c r="B8" s="20"/>
      <c r="C8" s="20"/>
      <c r="D8" s="20"/>
      <c r="E8" s="20"/>
      <c r="F8" s="20"/>
    </row>
    <row r="9" spans="1:6" ht="15">
      <c r="A9" s="31" t="s">
        <v>32</v>
      </c>
      <c r="B9" s="20"/>
      <c r="C9" s="20"/>
      <c r="D9" s="20"/>
      <c r="E9" s="20"/>
      <c r="F9" s="20"/>
    </row>
    <row r="10" ht="12.75">
      <c r="A10" s="32" t="s">
        <v>27</v>
      </c>
    </row>
    <row r="11" spans="1:6" ht="12.75">
      <c r="A11" s="28"/>
      <c r="F11" s="33" t="s">
        <v>0</v>
      </c>
    </row>
    <row r="12" ht="13.5" thickBot="1"/>
    <row r="13" spans="1:6" ht="26.25" customHeight="1" thickBot="1">
      <c r="A13" s="178" t="s">
        <v>29</v>
      </c>
      <c r="B13" s="178" t="s">
        <v>33</v>
      </c>
      <c r="C13" s="178" t="s">
        <v>30</v>
      </c>
      <c r="D13" s="178" t="s">
        <v>1</v>
      </c>
      <c r="E13" s="180" t="s">
        <v>2</v>
      </c>
      <c r="F13" s="181"/>
    </row>
    <row r="14" spans="1:6" ht="39" customHeight="1" thickBot="1">
      <c r="A14" s="179"/>
      <c r="B14" s="179"/>
      <c r="C14" s="179"/>
      <c r="D14" s="179"/>
      <c r="E14" s="34" t="s">
        <v>3</v>
      </c>
      <c r="F14" s="34" t="s">
        <v>4</v>
      </c>
    </row>
    <row r="15" spans="1:6" ht="15.75" thickBot="1">
      <c r="A15" s="34">
        <v>1</v>
      </c>
      <c r="B15" s="34">
        <v>2</v>
      </c>
      <c r="C15" s="34">
        <v>3</v>
      </c>
      <c r="D15" s="34">
        <v>4</v>
      </c>
      <c r="E15" s="34">
        <v>5</v>
      </c>
      <c r="F15" s="34">
        <v>6</v>
      </c>
    </row>
    <row r="16" spans="1:6" ht="16.5" customHeight="1">
      <c r="A16" s="170" t="s">
        <v>34</v>
      </c>
      <c r="B16" s="171"/>
      <c r="C16" s="172"/>
      <c r="D16" s="172"/>
      <c r="E16" s="172"/>
      <c r="F16" s="173"/>
    </row>
    <row r="17" spans="1:6" ht="15">
      <c r="A17" s="35">
        <v>200000</v>
      </c>
      <c r="B17" s="5" t="s">
        <v>35</v>
      </c>
      <c r="C17" s="74">
        <f>C18</f>
        <v>3448298</v>
      </c>
      <c r="D17" s="53">
        <f>D18</f>
        <v>3195537</v>
      </c>
      <c r="E17" s="53">
        <f>E18</f>
        <v>252761</v>
      </c>
      <c r="F17" s="53">
        <f>F18</f>
        <v>252761</v>
      </c>
    </row>
    <row r="18" spans="1:6" ht="30.75" customHeight="1">
      <c r="A18" s="36">
        <v>208000</v>
      </c>
      <c r="B18" s="37" t="s">
        <v>36</v>
      </c>
      <c r="C18" s="74">
        <f>C19+C20</f>
        <v>3448298</v>
      </c>
      <c r="D18" s="54">
        <f>D20+D19</f>
        <v>3195537</v>
      </c>
      <c r="E18" s="54">
        <f>E20+E19</f>
        <v>252761</v>
      </c>
      <c r="F18" s="54">
        <f>F20+F19</f>
        <v>252761</v>
      </c>
    </row>
    <row r="19" spans="1:6" ht="15">
      <c r="A19" s="159">
        <v>208100</v>
      </c>
      <c r="B19" s="160" t="s">
        <v>37</v>
      </c>
      <c r="C19" s="74">
        <f>D19+E19</f>
        <v>3448298</v>
      </c>
      <c r="D19" s="54">
        <f>2588145+860153</f>
        <v>3448298</v>
      </c>
      <c r="E19" s="54"/>
      <c r="F19" s="54"/>
    </row>
    <row r="20" spans="1:6" ht="35.25" customHeight="1">
      <c r="A20" s="159">
        <v>208400</v>
      </c>
      <c r="B20" s="160" t="s">
        <v>38</v>
      </c>
      <c r="C20" s="74">
        <f>D20+E20</f>
        <v>0</v>
      </c>
      <c r="D20" s="54">
        <f>-3100000+1703756-1016565+300000+37256+580442+143838+800000+330000+24000-55488</f>
        <v>-252761</v>
      </c>
      <c r="E20" s="54">
        <f>F20</f>
        <v>252761</v>
      </c>
      <c r="F20" s="54">
        <f>3100000-1703756+1016565-300000-37256-580442-143838-330000-24000-800000+55488</f>
        <v>252761</v>
      </c>
    </row>
    <row r="21" spans="1:6" ht="16.5" customHeight="1">
      <c r="A21" s="161" t="s">
        <v>28</v>
      </c>
      <c r="B21" s="162" t="s">
        <v>39</v>
      </c>
      <c r="C21" s="75">
        <f>C17</f>
        <v>3448298</v>
      </c>
      <c r="D21" s="55">
        <f>D17</f>
        <v>3195537</v>
      </c>
      <c r="E21" s="55">
        <f>E17</f>
        <v>252761</v>
      </c>
      <c r="F21" s="55">
        <f>F17</f>
        <v>252761</v>
      </c>
    </row>
    <row r="22" spans="1:6" ht="13.5">
      <c r="A22" s="174" t="s">
        <v>40</v>
      </c>
      <c r="B22" s="175"/>
      <c r="C22" s="175"/>
      <c r="D22" s="175"/>
      <c r="E22" s="175"/>
      <c r="F22" s="176"/>
    </row>
    <row r="23" spans="1:6" ht="15">
      <c r="A23" s="159">
        <v>600000</v>
      </c>
      <c r="B23" s="160" t="s">
        <v>41</v>
      </c>
      <c r="C23" s="74">
        <f>C24</f>
        <v>3448298</v>
      </c>
      <c r="D23" s="53">
        <f>D24</f>
        <v>3195537</v>
      </c>
      <c r="E23" s="53">
        <f>E24</f>
        <v>252761</v>
      </c>
      <c r="F23" s="53">
        <f>F24</f>
        <v>252761</v>
      </c>
    </row>
    <row r="24" spans="1:6" ht="15">
      <c r="A24" s="159">
        <v>602000</v>
      </c>
      <c r="B24" s="160" t="s">
        <v>42</v>
      </c>
      <c r="C24" s="74">
        <f>C25+C26</f>
        <v>3448298</v>
      </c>
      <c r="D24" s="54">
        <f>D26+D25</f>
        <v>3195537</v>
      </c>
      <c r="E24" s="54">
        <f>E26+E25</f>
        <v>252761</v>
      </c>
      <c r="F24" s="54">
        <f>F26+F25</f>
        <v>252761</v>
      </c>
    </row>
    <row r="25" spans="1:6" ht="15">
      <c r="A25" s="159">
        <v>602100</v>
      </c>
      <c r="B25" s="160" t="s">
        <v>37</v>
      </c>
      <c r="C25" s="74">
        <f>D25+E25</f>
        <v>3448298</v>
      </c>
      <c r="D25" s="54">
        <f>2588145+860153</f>
        <v>3448298</v>
      </c>
      <c r="E25" s="54"/>
      <c r="F25" s="54"/>
    </row>
    <row r="26" spans="1:6" ht="30" customHeight="1">
      <c r="A26" s="159">
        <v>602400</v>
      </c>
      <c r="B26" s="160" t="s">
        <v>38</v>
      </c>
      <c r="C26" s="74">
        <f>D26+E26</f>
        <v>0</v>
      </c>
      <c r="D26" s="54">
        <f>-3100000+1703756-1016565+300000+37256+580442+143838+800000+330000+24000-55488</f>
        <v>-252761</v>
      </c>
      <c r="E26" s="54">
        <f>F26</f>
        <v>252761</v>
      </c>
      <c r="F26" s="54">
        <f>3100000-1703756+1016565-300000-37256-580442-143838-330000-24000-800000+55488</f>
        <v>252761</v>
      </c>
    </row>
    <row r="27" spans="1:6" ht="15">
      <c r="A27" s="38" t="s">
        <v>28</v>
      </c>
      <c r="B27" s="39" t="s">
        <v>39</v>
      </c>
      <c r="C27" s="75">
        <f>C23</f>
        <v>3448298</v>
      </c>
      <c r="D27" s="55">
        <f>D23</f>
        <v>3195537</v>
      </c>
      <c r="E27" s="55">
        <f>E23</f>
        <v>252761</v>
      </c>
      <c r="F27" s="55">
        <f>F23</f>
        <v>252761</v>
      </c>
    </row>
    <row r="31" spans="1:5" ht="18">
      <c r="A31" s="27"/>
      <c r="B31" s="27" t="s">
        <v>50</v>
      </c>
      <c r="C31" s="27"/>
      <c r="D31" s="27"/>
      <c r="E31" s="27" t="s">
        <v>96</v>
      </c>
    </row>
  </sheetData>
  <sheetProtection/>
  <mergeCells count="8">
    <mergeCell ref="A16:F16"/>
    <mergeCell ref="A22:F22"/>
    <mergeCell ref="A7:F7"/>
    <mergeCell ref="A13:A14"/>
    <mergeCell ref="B13:B14"/>
    <mergeCell ref="C13:C14"/>
    <mergeCell ref="D13:D14"/>
    <mergeCell ref="E13:F13"/>
  </mergeCells>
  <printOptions/>
  <pageMargins left="0.7480314960629921" right="0.7480314960629921" top="0.7874015748031497" bottom="0.984251968503937" header="0.5118110236220472" footer="0.5118110236220472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8"/>
  <sheetViews>
    <sheetView showZeros="0" showOutlineSymbols="0" zoomScale="50" zoomScaleNormal="50" zoomScalePageLayoutView="0" workbookViewId="0" topLeftCell="P1">
      <selection activeCell="Z4" sqref="Z4"/>
    </sheetView>
  </sheetViews>
  <sheetFormatPr defaultColWidth="9.125" defaultRowHeight="12.75"/>
  <cols>
    <col min="1" max="1" width="26.50390625" style="1" customWidth="1"/>
    <col min="2" max="2" width="24.50390625" style="1" customWidth="1"/>
    <col min="3" max="3" width="28.875" style="1" customWidth="1"/>
    <col min="4" max="4" width="63.875" style="1" customWidth="1"/>
    <col min="5" max="5" width="21.125" style="1" hidden="1" customWidth="1"/>
    <col min="6" max="6" width="26.50390625" style="1" hidden="1" customWidth="1"/>
    <col min="7" max="7" width="0" style="1" hidden="1" customWidth="1"/>
    <col min="8" max="8" width="19.00390625" style="1" hidden="1" customWidth="1"/>
    <col min="9" max="9" width="23.00390625" style="1" hidden="1" customWidth="1"/>
    <col min="10" max="10" width="21.625" style="1" hidden="1" customWidth="1"/>
    <col min="11" max="11" width="20.50390625" style="1" hidden="1" customWidth="1"/>
    <col min="12" max="12" width="26.375" style="1" hidden="1" customWidth="1"/>
    <col min="13" max="13" width="26.125" style="1" hidden="1" customWidth="1"/>
    <col min="14" max="14" width="22.125" style="1" hidden="1" customWidth="1"/>
    <col min="15" max="15" width="35.00390625" style="1" hidden="1" customWidth="1"/>
    <col min="16" max="16" width="26.50390625" style="1" bestFit="1" customWidth="1"/>
    <col min="17" max="17" width="28.875" style="1" customWidth="1"/>
    <col min="18" max="18" width="25.625" style="1" customWidth="1"/>
    <col min="19" max="19" width="23.125" style="1" customWidth="1"/>
    <col min="20" max="20" width="22.375" style="1" customWidth="1"/>
    <col min="21" max="21" width="23.125" style="1" customWidth="1"/>
    <col min="22" max="22" width="23.00390625" style="1" customWidth="1"/>
    <col min="23" max="23" width="23.125" style="1" customWidth="1"/>
    <col min="24" max="24" width="21.00390625" style="1" customWidth="1"/>
    <col min="25" max="25" width="21.50390625" style="1" customWidth="1"/>
    <col min="26" max="26" width="24.125" style="1" customWidth="1"/>
    <col min="27" max="27" width="25.50390625" style="1" customWidth="1"/>
    <col min="28" max="16384" width="9.125" style="1" customWidth="1"/>
  </cols>
  <sheetData>
    <row r="1" spans="26:27" ht="30">
      <c r="Z1" s="70" t="s">
        <v>211</v>
      </c>
      <c r="AA1" s="163"/>
    </row>
    <row r="2" spans="26:27" ht="30">
      <c r="Z2" s="164" t="s">
        <v>53</v>
      </c>
      <c r="AA2" s="163"/>
    </row>
    <row r="3" spans="26:27" ht="30">
      <c r="Z3" s="164" t="s">
        <v>49</v>
      </c>
      <c r="AA3" s="163"/>
    </row>
    <row r="4" spans="26:27" ht="26.25" customHeight="1">
      <c r="Z4" s="70" t="s">
        <v>214</v>
      </c>
      <c r="AA4" s="163"/>
    </row>
    <row r="5" spans="2:27" ht="48" customHeight="1">
      <c r="B5" s="21"/>
      <c r="C5" s="21"/>
      <c r="D5" s="191" t="s">
        <v>54</v>
      </c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70"/>
      <c r="AA5" s="70"/>
    </row>
    <row r="6" spans="1:16" ht="22.5">
      <c r="A6" s="68">
        <v>21528000000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27" ht="16.5" customHeight="1">
      <c r="A7" s="69" t="s">
        <v>27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Z7" s="3"/>
      <c r="AA7" s="3"/>
    </row>
    <row r="8" spans="1:27" ht="26.25" customHeight="1">
      <c r="A8" s="8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52"/>
      <c r="Y8" s="3"/>
      <c r="Z8" s="3"/>
      <c r="AA8" s="22" t="s">
        <v>0</v>
      </c>
    </row>
    <row r="9" spans="1:27" ht="54" customHeight="1">
      <c r="A9" s="182" t="s">
        <v>12</v>
      </c>
      <c r="B9" s="182" t="s">
        <v>13</v>
      </c>
      <c r="C9" s="182" t="s">
        <v>5</v>
      </c>
      <c r="D9" s="182" t="s">
        <v>14</v>
      </c>
      <c r="E9" s="196"/>
      <c r="F9" s="196"/>
      <c r="G9" s="196"/>
      <c r="H9" s="196"/>
      <c r="I9" s="196"/>
      <c r="J9" s="196"/>
      <c r="K9" s="196"/>
      <c r="L9" s="196"/>
      <c r="M9" s="196"/>
      <c r="N9" s="197" t="s">
        <v>6</v>
      </c>
      <c r="O9" s="10"/>
      <c r="P9" s="193" t="s">
        <v>1</v>
      </c>
      <c r="Q9" s="195"/>
      <c r="R9" s="195"/>
      <c r="S9" s="195"/>
      <c r="T9" s="195"/>
      <c r="U9" s="185" t="s">
        <v>2</v>
      </c>
      <c r="V9" s="186"/>
      <c r="W9" s="186"/>
      <c r="X9" s="186"/>
      <c r="Y9" s="186"/>
      <c r="Z9" s="187"/>
      <c r="AA9" s="193" t="s">
        <v>6</v>
      </c>
    </row>
    <row r="10" spans="1:27" ht="12.75" customHeight="1">
      <c r="A10" s="183"/>
      <c r="B10" s="183"/>
      <c r="C10" s="183"/>
      <c r="D10" s="183"/>
      <c r="E10" s="196"/>
      <c r="F10" s="196"/>
      <c r="G10" s="196"/>
      <c r="H10" s="196"/>
      <c r="I10" s="196"/>
      <c r="J10" s="196"/>
      <c r="K10" s="196"/>
      <c r="L10" s="196"/>
      <c r="M10" s="196"/>
      <c r="N10" s="198"/>
      <c r="O10" s="16"/>
      <c r="P10" s="195"/>
      <c r="Q10" s="195"/>
      <c r="R10" s="195"/>
      <c r="S10" s="195"/>
      <c r="T10" s="195"/>
      <c r="U10" s="188"/>
      <c r="V10" s="189"/>
      <c r="W10" s="189"/>
      <c r="X10" s="189"/>
      <c r="Y10" s="189"/>
      <c r="Z10" s="190"/>
      <c r="AA10" s="194"/>
    </row>
    <row r="11" spans="1:27" ht="36" customHeight="1">
      <c r="A11" s="183"/>
      <c r="B11" s="183"/>
      <c r="C11" s="183"/>
      <c r="D11" s="183"/>
      <c r="E11" s="193" t="s">
        <v>8</v>
      </c>
      <c r="F11" s="194"/>
      <c r="G11" s="193" t="s">
        <v>9</v>
      </c>
      <c r="H11" s="193" t="s">
        <v>3</v>
      </c>
      <c r="I11" s="193" t="s">
        <v>4</v>
      </c>
      <c r="J11" s="193" t="s">
        <v>7</v>
      </c>
      <c r="K11" s="193" t="s">
        <v>8</v>
      </c>
      <c r="L11" s="194"/>
      <c r="M11" s="193" t="s">
        <v>9</v>
      </c>
      <c r="N11" s="198"/>
      <c r="O11" s="193" t="s">
        <v>3</v>
      </c>
      <c r="P11" s="193" t="s">
        <v>3</v>
      </c>
      <c r="Q11" s="193" t="s">
        <v>7</v>
      </c>
      <c r="R11" s="193" t="s">
        <v>8</v>
      </c>
      <c r="S11" s="194"/>
      <c r="T11" s="193" t="s">
        <v>9</v>
      </c>
      <c r="U11" s="193" t="s">
        <v>3</v>
      </c>
      <c r="V11" s="193" t="s">
        <v>4</v>
      </c>
      <c r="W11" s="193" t="s">
        <v>7</v>
      </c>
      <c r="X11" s="193" t="s">
        <v>8</v>
      </c>
      <c r="Y11" s="194"/>
      <c r="Z11" s="193" t="s">
        <v>9</v>
      </c>
      <c r="AA11" s="194"/>
    </row>
    <row r="12" spans="1:27" ht="220.5" customHeight="1">
      <c r="A12" s="184"/>
      <c r="B12" s="184"/>
      <c r="C12" s="184"/>
      <c r="D12" s="184"/>
      <c r="E12" s="26" t="s">
        <v>10</v>
      </c>
      <c r="F12" s="26" t="s">
        <v>11</v>
      </c>
      <c r="G12" s="194"/>
      <c r="H12" s="194"/>
      <c r="I12" s="194"/>
      <c r="J12" s="194"/>
      <c r="K12" s="26" t="s">
        <v>10</v>
      </c>
      <c r="L12" s="26" t="s">
        <v>11</v>
      </c>
      <c r="M12" s="194"/>
      <c r="N12" s="198"/>
      <c r="O12" s="193"/>
      <c r="P12" s="194"/>
      <c r="Q12" s="194"/>
      <c r="R12" s="26" t="s">
        <v>10</v>
      </c>
      <c r="S12" s="26" t="s">
        <v>11</v>
      </c>
      <c r="T12" s="194"/>
      <c r="U12" s="194"/>
      <c r="V12" s="194"/>
      <c r="W12" s="194"/>
      <c r="X12" s="26" t="s">
        <v>10</v>
      </c>
      <c r="Y12" s="26" t="s">
        <v>11</v>
      </c>
      <c r="Z12" s="194"/>
      <c r="AA12" s="194"/>
    </row>
    <row r="13" spans="1:27" s="5" customFormat="1" ht="22.5">
      <c r="A13" s="24">
        <v>1</v>
      </c>
      <c r="B13" s="24">
        <v>2</v>
      </c>
      <c r="C13" s="24">
        <v>3</v>
      </c>
      <c r="D13" s="24">
        <v>4</v>
      </c>
      <c r="E13" s="25">
        <v>10</v>
      </c>
      <c r="F13" s="25">
        <v>11</v>
      </c>
      <c r="G13" s="25"/>
      <c r="H13" s="25">
        <v>12</v>
      </c>
      <c r="I13" s="25">
        <v>13</v>
      </c>
      <c r="J13" s="25">
        <v>14</v>
      </c>
      <c r="K13" s="25">
        <v>15</v>
      </c>
      <c r="L13" s="25">
        <v>16</v>
      </c>
      <c r="M13" s="25"/>
      <c r="N13" s="25">
        <v>17</v>
      </c>
      <c r="O13" s="25"/>
      <c r="P13" s="25">
        <v>5</v>
      </c>
      <c r="Q13" s="25">
        <v>6</v>
      </c>
      <c r="R13" s="25">
        <v>7</v>
      </c>
      <c r="S13" s="25">
        <v>8</v>
      </c>
      <c r="T13" s="25">
        <v>9</v>
      </c>
      <c r="U13" s="25">
        <v>10</v>
      </c>
      <c r="V13" s="25">
        <v>11</v>
      </c>
      <c r="W13" s="25">
        <v>12</v>
      </c>
      <c r="X13" s="25">
        <v>13</v>
      </c>
      <c r="Y13" s="25">
        <v>14</v>
      </c>
      <c r="Z13" s="25">
        <v>15</v>
      </c>
      <c r="AA13" s="25">
        <v>16</v>
      </c>
    </row>
    <row r="14" spans="1:27" s="4" customFormat="1" ht="48" hidden="1">
      <c r="A14" s="7" t="s">
        <v>15</v>
      </c>
      <c r="B14" s="7"/>
      <c r="C14" s="7"/>
      <c r="D14" s="6" t="s">
        <v>16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s="4" customFormat="1" ht="62.25" customHeight="1">
      <c r="A15" s="11" t="s">
        <v>15</v>
      </c>
      <c r="B15" s="11"/>
      <c r="C15" s="11"/>
      <c r="D15" s="12" t="s">
        <v>16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62">
        <f>P16</f>
        <v>2776176</v>
      </c>
      <c r="Q15" s="62">
        <f aca="true" t="shared" si="0" ref="Q15:Z15">Q16</f>
        <v>2776176</v>
      </c>
      <c r="R15" s="62">
        <f t="shared" si="0"/>
        <v>0</v>
      </c>
      <c r="S15" s="62">
        <f t="shared" si="0"/>
        <v>0</v>
      </c>
      <c r="T15" s="62">
        <f t="shared" si="0"/>
        <v>0</v>
      </c>
      <c r="U15" s="62">
        <f t="shared" si="0"/>
        <v>-932942</v>
      </c>
      <c r="V15" s="62">
        <f t="shared" si="0"/>
        <v>-932942</v>
      </c>
      <c r="W15" s="62">
        <f t="shared" si="0"/>
        <v>0</v>
      </c>
      <c r="X15" s="62">
        <f t="shared" si="0"/>
        <v>0</v>
      </c>
      <c r="Y15" s="62">
        <f t="shared" si="0"/>
        <v>0</v>
      </c>
      <c r="Z15" s="62">
        <f t="shared" si="0"/>
        <v>-932942</v>
      </c>
      <c r="AA15" s="62">
        <f aca="true" t="shared" si="1" ref="AA15:AA45">P15+U15</f>
        <v>1843234</v>
      </c>
    </row>
    <row r="16" spans="1:27" s="4" customFormat="1" ht="61.5" customHeight="1">
      <c r="A16" s="11" t="s">
        <v>17</v>
      </c>
      <c r="B16" s="11"/>
      <c r="C16" s="11"/>
      <c r="D16" s="12" t="s">
        <v>16</v>
      </c>
      <c r="E16" s="60" t="e">
        <f>#REF!+#REF!+#REF!+#REF!+#REF!+#REF!+#REF!+#REF!+#REF!+#REF!+#REF!+#REF!+#REF!+#REF!+#REF!+#REF!+#REF!+#REF!+#REF!+#REF!+#REF!+#REF!+#REF!</f>
        <v>#REF!</v>
      </c>
      <c r="F16" s="60" t="e">
        <f>#REF!+#REF!+#REF!+#REF!+#REF!+#REF!+#REF!+#REF!+#REF!+#REF!+#REF!+#REF!+#REF!+#REF!+#REF!+#REF!+#REF!+#REF!+#REF!+#REF!+#REF!+#REF!+#REF!</f>
        <v>#REF!</v>
      </c>
      <c r="G16" s="60" t="e">
        <f>#REF!+#REF!+#REF!+#REF!+#REF!+#REF!+#REF!+#REF!+#REF!+#REF!+#REF!+#REF!+#REF!+#REF!+#REF!+#REF!+#REF!+#REF!+#REF!+#REF!+#REF!+#REF!+#REF!</f>
        <v>#REF!</v>
      </c>
      <c r="H16" s="60" t="e">
        <f>#REF!+#REF!+#REF!+#REF!+#REF!+#REF!+#REF!+#REF!+#REF!+#REF!+#REF!+#REF!+#REF!+#REF!+#REF!+#REF!+#REF!+#REF!+#REF!+#REF!+#REF!+#REF!+#REF!</f>
        <v>#REF!</v>
      </c>
      <c r="I16" s="60" t="e">
        <f>#REF!+#REF!+#REF!+#REF!+#REF!+#REF!+#REF!+#REF!+#REF!+#REF!+#REF!+#REF!+#REF!+#REF!+#REF!+#REF!+#REF!+#REF!+#REF!+#REF!+#REF!+#REF!+#REF!</f>
        <v>#REF!</v>
      </c>
      <c r="J16" s="60" t="e">
        <f>#REF!+#REF!+#REF!+#REF!+#REF!+#REF!+#REF!+#REF!+#REF!+#REF!+#REF!+#REF!+#REF!+#REF!+#REF!+#REF!+#REF!+#REF!+#REF!+#REF!+#REF!+#REF!+#REF!</f>
        <v>#REF!</v>
      </c>
      <c r="K16" s="60" t="e">
        <f>#REF!+#REF!+#REF!+#REF!+#REF!+#REF!+#REF!+#REF!+#REF!+#REF!+#REF!+#REF!+#REF!+#REF!+#REF!+#REF!+#REF!+#REF!+#REF!+#REF!+#REF!+#REF!+#REF!</f>
        <v>#REF!</v>
      </c>
      <c r="L16" s="60" t="e">
        <f>#REF!+#REF!+#REF!+#REF!+#REF!+#REF!+#REF!+#REF!+#REF!+#REF!+#REF!+#REF!+#REF!+#REF!+#REF!+#REF!+#REF!+#REF!+#REF!+#REF!+#REF!+#REF!+#REF!</f>
        <v>#REF!</v>
      </c>
      <c r="M16" s="60" t="e">
        <f>#REF!+#REF!+#REF!+#REF!+#REF!+#REF!+#REF!+#REF!+#REF!+#REF!+#REF!+#REF!+#REF!+#REF!+#REF!+#REF!+#REF!+#REF!+#REF!+#REF!+#REF!+#REF!+#REF!</f>
        <v>#REF!</v>
      </c>
      <c r="N16" s="60" t="e">
        <f>#REF!+#REF!+#REF!+#REF!+#REF!+#REF!+#REF!+#REF!+#REF!+#REF!+#REF!+#REF!+#REF!+#REF!+#REF!+#REF!+#REF!+#REF!+#REF!+#REF!+#REF!+#REF!+#REF!</f>
        <v>#REF!</v>
      </c>
      <c r="O16" s="60" t="e">
        <f>#REF!+#REF!+#REF!+#REF!+#REF!+#REF!+#REF!+#REF!+#REF!+#REF!+#REF!+#REF!+#REF!+#REF!+#REF!+#REF!+#REF!+#REF!+#REF!+#REF!+#REF!+#REF!+#REF!</f>
        <v>#REF!</v>
      </c>
      <c r="P16" s="61">
        <f>Q16+T16</f>
        <v>2776176</v>
      </c>
      <c r="Q16" s="61">
        <f>SUM(Q17:Q26)</f>
        <v>2776176</v>
      </c>
      <c r="R16" s="61">
        <f aca="true" t="shared" si="2" ref="R16:Z16">SUM(R17:R26)</f>
        <v>0</v>
      </c>
      <c r="S16" s="61">
        <f t="shared" si="2"/>
        <v>0</v>
      </c>
      <c r="T16" s="61">
        <f t="shared" si="2"/>
        <v>0</v>
      </c>
      <c r="U16" s="61">
        <f t="shared" si="2"/>
        <v>-932942</v>
      </c>
      <c r="V16" s="61">
        <f t="shared" si="2"/>
        <v>-932942</v>
      </c>
      <c r="W16" s="61">
        <f t="shared" si="2"/>
        <v>0</v>
      </c>
      <c r="X16" s="61">
        <f t="shared" si="2"/>
        <v>0</v>
      </c>
      <c r="Y16" s="61">
        <f t="shared" si="2"/>
        <v>0</v>
      </c>
      <c r="Z16" s="61">
        <f t="shared" si="2"/>
        <v>-932942</v>
      </c>
      <c r="AA16" s="62">
        <f t="shared" si="1"/>
        <v>1843234</v>
      </c>
    </row>
    <row r="17" spans="1:27" s="4" customFormat="1" ht="219" customHeight="1">
      <c r="A17" s="13" t="s">
        <v>18</v>
      </c>
      <c r="B17" s="13" t="s">
        <v>19</v>
      </c>
      <c r="C17" s="13" t="s">
        <v>20</v>
      </c>
      <c r="D17" s="144" t="s">
        <v>21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79">
        <f>Q17</f>
        <v>369798</v>
      </c>
      <c r="Q17" s="79">
        <f>39798+330000</f>
        <v>369798</v>
      </c>
      <c r="R17" s="61"/>
      <c r="S17" s="61"/>
      <c r="T17" s="61"/>
      <c r="U17" s="61"/>
      <c r="V17" s="61"/>
      <c r="W17" s="61"/>
      <c r="X17" s="61"/>
      <c r="Y17" s="61"/>
      <c r="Z17" s="61"/>
      <c r="AA17" s="62">
        <f t="shared" si="1"/>
        <v>369798</v>
      </c>
    </row>
    <row r="18" spans="1:27" s="4" customFormat="1" ht="70.5" customHeight="1">
      <c r="A18" s="13" t="s">
        <v>22</v>
      </c>
      <c r="B18" s="13" t="s">
        <v>23</v>
      </c>
      <c r="C18" s="13" t="s">
        <v>24</v>
      </c>
      <c r="D18" s="14" t="s">
        <v>25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79">
        <f>Q18</f>
        <v>1042329</v>
      </c>
      <c r="Q18" s="79">
        <f>63696+78633+900000</f>
        <v>1042329</v>
      </c>
      <c r="R18" s="61"/>
      <c r="S18" s="61"/>
      <c r="T18" s="61"/>
      <c r="U18" s="61"/>
      <c r="V18" s="61"/>
      <c r="W18" s="61"/>
      <c r="X18" s="61"/>
      <c r="Y18" s="61"/>
      <c r="Z18" s="61"/>
      <c r="AA18" s="62">
        <f t="shared" si="1"/>
        <v>1042329</v>
      </c>
    </row>
    <row r="19" spans="1:27" s="4" customFormat="1" ht="114" customHeight="1">
      <c r="A19" s="13" t="s">
        <v>196</v>
      </c>
      <c r="B19" s="13" t="s">
        <v>197</v>
      </c>
      <c r="C19" s="13" t="s">
        <v>115</v>
      </c>
      <c r="D19" s="14" t="s">
        <v>198</v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79">
        <f>Q19</f>
        <v>500000</v>
      </c>
      <c r="Q19" s="79">
        <v>500000</v>
      </c>
      <c r="R19" s="61"/>
      <c r="S19" s="61"/>
      <c r="T19" s="61"/>
      <c r="U19" s="61"/>
      <c r="V19" s="61"/>
      <c r="W19" s="61"/>
      <c r="X19" s="61"/>
      <c r="Y19" s="61"/>
      <c r="Z19" s="61"/>
      <c r="AA19" s="62">
        <f t="shared" si="1"/>
        <v>500000</v>
      </c>
    </row>
    <row r="20" spans="1:27" s="4" customFormat="1" ht="153.75" customHeight="1">
      <c r="A20" s="13" t="s">
        <v>113</v>
      </c>
      <c r="B20" s="13" t="s">
        <v>114</v>
      </c>
      <c r="C20" s="13" t="s">
        <v>115</v>
      </c>
      <c r="D20" s="14" t="s">
        <v>116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79">
        <f>Q20</f>
        <v>285645</v>
      </c>
      <c r="Q20" s="79">
        <f>285645</f>
        <v>285645</v>
      </c>
      <c r="R20" s="61"/>
      <c r="S20" s="61"/>
      <c r="T20" s="61"/>
      <c r="U20" s="61"/>
      <c r="V20" s="61"/>
      <c r="W20" s="61"/>
      <c r="X20" s="61"/>
      <c r="Y20" s="61"/>
      <c r="Z20" s="61"/>
      <c r="AA20" s="62">
        <f t="shared" si="1"/>
        <v>285645</v>
      </c>
    </row>
    <row r="21" spans="1:27" s="4" customFormat="1" ht="69" customHeight="1">
      <c r="A21" s="13" t="s">
        <v>117</v>
      </c>
      <c r="B21" s="13" t="s">
        <v>118</v>
      </c>
      <c r="C21" s="13" t="s">
        <v>62</v>
      </c>
      <c r="D21" s="14" t="s">
        <v>119</v>
      </c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79"/>
      <c r="Q21" s="79"/>
      <c r="R21" s="79"/>
      <c r="S21" s="79"/>
      <c r="T21" s="79"/>
      <c r="U21" s="79">
        <f>W21+Z21</f>
        <v>439393</v>
      </c>
      <c r="V21" s="79">
        <f>123368+316025</f>
        <v>439393</v>
      </c>
      <c r="W21" s="79"/>
      <c r="X21" s="79"/>
      <c r="Y21" s="79"/>
      <c r="Z21" s="79">
        <f>V21</f>
        <v>439393</v>
      </c>
      <c r="AA21" s="62">
        <f t="shared" si="1"/>
        <v>439393</v>
      </c>
    </row>
    <row r="22" spans="1:27" s="4" customFormat="1" ht="88.5" customHeight="1">
      <c r="A22" s="13" t="s">
        <v>167</v>
      </c>
      <c r="B22" s="13" t="s">
        <v>168</v>
      </c>
      <c r="C22" s="13" t="s">
        <v>62</v>
      </c>
      <c r="D22" s="14" t="s">
        <v>169</v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79"/>
      <c r="Q22" s="79"/>
      <c r="R22" s="79"/>
      <c r="S22" s="79"/>
      <c r="T22" s="79"/>
      <c r="U22" s="79">
        <f>W22+Z22</f>
        <v>28422</v>
      </c>
      <c r="V22" s="79">
        <f>28422</f>
        <v>28422</v>
      </c>
      <c r="W22" s="79"/>
      <c r="X22" s="79"/>
      <c r="Y22" s="79"/>
      <c r="Z22" s="79">
        <f>V22</f>
        <v>28422</v>
      </c>
      <c r="AA22" s="62">
        <f>P22+U22</f>
        <v>28422</v>
      </c>
    </row>
    <row r="23" spans="1:27" s="4" customFormat="1" ht="78" customHeight="1">
      <c r="A23" s="13" t="s">
        <v>142</v>
      </c>
      <c r="B23" s="13" t="s">
        <v>143</v>
      </c>
      <c r="C23" s="13" t="s">
        <v>62</v>
      </c>
      <c r="D23" s="14" t="s">
        <v>144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79"/>
      <c r="Q23" s="79"/>
      <c r="R23" s="79"/>
      <c r="S23" s="79"/>
      <c r="T23" s="79"/>
      <c r="U23" s="79">
        <f>W23+Z23</f>
        <v>-656245</v>
      </c>
      <c r="V23" s="79">
        <f>-271456-356367-28422</f>
        <v>-656245</v>
      </c>
      <c r="W23" s="79"/>
      <c r="X23" s="79"/>
      <c r="Y23" s="79"/>
      <c r="Z23" s="79">
        <f>V23</f>
        <v>-656245</v>
      </c>
      <c r="AA23" s="62">
        <f t="shared" si="1"/>
        <v>-656245</v>
      </c>
    </row>
    <row r="24" spans="1:27" s="4" customFormat="1" ht="69" customHeight="1">
      <c r="A24" s="13" t="s">
        <v>188</v>
      </c>
      <c r="B24" s="13" t="s">
        <v>61</v>
      </c>
      <c r="C24" s="106" t="s">
        <v>62</v>
      </c>
      <c r="D24" s="107" t="s">
        <v>63</v>
      </c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79"/>
      <c r="Q24" s="79"/>
      <c r="R24" s="79"/>
      <c r="S24" s="79"/>
      <c r="T24" s="79"/>
      <c r="U24" s="79">
        <f>W24+Z24</f>
        <v>-800000</v>
      </c>
      <c r="V24" s="79">
        <v>-800000</v>
      </c>
      <c r="W24" s="79"/>
      <c r="X24" s="79"/>
      <c r="Y24" s="79"/>
      <c r="Z24" s="79">
        <f>V24</f>
        <v>-800000</v>
      </c>
      <c r="AA24" s="62">
        <f>P24+U24</f>
        <v>-800000</v>
      </c>
    </row>
    <row r="25" spans="1:27" s="4" customFormat="1" ht="69" customHeight="1">
      <c r="A25" s="13" t="s">
        <v>189</v>
      </c>
      <c r="B25" s="13" t="s">
        <v>190</v>
      </c>
      <c r="C25" s="13" t="s">
        <v>191</v>
      </c>
      <c r="D25" s="14" t="s">
        <v>192</v>
      </c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79">
        <f>Q25</f>
        <v>300000</v>
      </c>
      <c r="Q25" s="79">
        <f>300000</f>
        <v>300000</v>
      </c>
      <c r="R25" s="79"/>
      <c r="S25" s="79"/>
      <c r="T25" s="79"/>
      <c r="U25" s="79"/>
      <c r="V25" s="79"/>
      <c r="W25" s="79"/>
      <c r="X25" s="79"/>
      <c r="Y25" s="79"/>
      <c r="Z25" s="79"/>
      <c r="AA25" s="62">
        <f>P25+U25</f>
        <v>300000</v>
      </c>
    </row>
    <row r="26" spans="1:27" s="4" customFormat="1" ht="69" customHeight="1">
      <c r="A26" s="13" t="s">
        <v>110</v>
      </c>
      <c r="B26" s="13" t="s">
        <v>111</v>
      </c>
      <c r="C26" s="13" t="s">
        <v>108</v>
      </c>
      <c r="D26" s="14" t="s">
        <v>112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79">
        <f>Q26</f>
        <v>278404</v>
      </c>
      <c r="Q26" s="79">
        <f>78260+46724+41070+143838+24000-55488</f>
        <v>278404</v>
      </c>
      <c r="R26" s="61"/>
      <c r="S26" s="61"/>
      <c r="T26" s="61"/>
      <c r="U26" s="79">
        <f>W26+Z26</f>
        <v>55488</v>
      </c>
      <c r="V26" s="79">
        <v>55488</v>
      </c>
      <c r="W26" s="79"/>
      <c r="X26" s="79"/>
      <c r="Y26" s="79"/>
      <c r="Z26" s="79">
        <f>V26</f>
        <v>55488</v>
      </c>
      <c r="AA26" s="62">
        <f>P26+U26</f>
        <v>333892</v>
      </c>
    </row>
    <row r="27" spans="1:27" s="4" customFormat="1" ht="69" customHeight="1">
      <c r="A27" s="11" t="s">
        <v>120</v>
      </c>
      <c r="B27" s="11"/>
      <c r="C27" s="11"/>
      <c r="D27" s="12" t="s">
        <v>121</v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1">
        <f>P28</f>
        <v>2593919</v>
      </c>
      <c r="Q27" s="61">
        <f aca="true" t="shared" si="3" ref="Q27:Z27">Q28</f>
        <v>2593919</v>
      </c>
      <c r="R27" s="61">
        <f t="shared" si="3"/>
        <v>23151</v>
      </c>
      <c r="S27" s="61">
        <f t="shared" si="3"/>
        <v>860153</v>
      </c>
      <c r="T27" s="61">
        <f t="shared" si="3"/>
        <v>0</v>
      </c>
      <c r="U27" s="61">
        <f t="shared" si="3"/>
        <v>1016565</v>
      </c>
      <c r="V27" s="61">
        <f t="shared" si="3"/>
        <v>1016565</v>
      </c>
      <c r="W27" s="61">
        <f t="shared" si="3"/>
        <v>0</v>
      </c>
      <c r="X27" s="61">
        <f t="shared" si="3"/>
        <v>0</v>
      </c>
      <c r="Y27" s="61">
        <f t="shared" si="3"/>
        <v>0</v>
      </c>
      <c r="Z27" s="61">
        <f t="shared" si="3"/>
        <v>1016565</v>
      </c>
      <c r="AA27" s="62">
        <f t="shared" si="1"/>
        <v>3610484</v>
      </c>
    </row>
    <row r="28" spans="1:27" s="4" customFormat="1" ht="69" customHeight="1">
      <c r="A28" s="11" t="s">
        <v>122</v>
      </c>
      <c r="B28" s="11"/>
      <c r="C28" s="11"/>
      <c r="D28" s="12" t="s">
        <v>121</v>
      </c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1">
        <f>Q28</f>
        <v>2593919</v>
      </c>
      <c r="Q28" s="61">
        <f aca="true" t="shared" si="4" ref="Q28:Z28">SUM(Q29:Q31)</f>
        <v>2593919</v>
      </c>
      <c r="R28" s="61">
        <f t="shared" si="4"/>
        <v>23151</v>
      </c>
      <c r="S28" s="61">
        <f t="shared" si="4"/>
        <v>860153</v>
      </c>
      <c r="T28" s="61">
        <f t="shared" si="4"/>
        <v>0</v>
      </c>
      <c r="U28" s="61">
        <f t="shared" si="4"/>
        <v>1016565</v>
      </c>
      <c r="V28" s="61">
        <f t="shared" si="4"/>
        <v>1016565</v>
      </c>
      <c r="W28" s="61">
        <f t="shared" si="4"/>
        <v>0</v>
      </c>
      <c r="X28" s="61">
        <f t="shared" si="4"/>
        <v>0</v>
      </c>
      <c r="Y28" s="61">
        <f t="shared" si="4"/>
        <v>0</v>
      </c>
      <c r="Z28" s="61">
        <f t="shared" si="4"/>
        <v>1016565</v>
      </c>
      <c r="AA28" s="62">
        <f t="shared" si="1"/>
        <v>3610484</v>
      </c>
    </row>
    <row r="29" spans="1:27" s="4" customFormat="1" ht="69" customHeight="1">
      <c r="A29" s="13" t="s">
        <v>123</v>
      </c>
      <c r="B29" s="13" t="s">
        <v>124</v>
      </c>
      <c r="C29" s="13" t="s">
        <v>125</v>
      </c>
      <c r="D29" s="14" t="s">
        <v>126</v>
      </c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79">
        <f>Q29</f>
        <v>1022339</v>
      </c>
      <c r="Q29" s="79">
        <f>25000+49950+49980+37256+860153</f>
        <v>1022339</v>
      </c>
      <c r="R29" s="79"/>
      <c r="S29" s="79">
        <v>860153</v>
      </c>
      <c r="T29" s="61"/>
      <c r="U29" s="61"/>
      <c r="V29" s="61"/>
      <c r="W29" s="61"/>
      <c r="X29" s="61"/>
      <c r="Y29" s="61"/>
      <c r="Z29" s="61"/>
      <c r="AA29" s="62">
        <f t="shared" si="1"/>
        <v>1022339</v>
      </c>
    </row>
    <row r="30" spans="1:27" s="4" customFormat="1" ht="101.25" customHeight="1">
      <c r="A30" s="13" t="s">
        <v>148</v>
      </c>
      <c r="B30" s="13" t="s">
        <v>149</v>
      </c>
      <c r="C30" s="13" t="s">
        <v>151</v>
      </c>
      <c r="D30" s="14" t="s">
        <v>150</v>
      </c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79">
        <f>Q30</f>
        <v>1548429</v>
      </c>
      <c r="Q30" s="79">
        <f>1476330+72099</f>
        <v>1548429</v>
      </c>
      <c r="R30" s="79"/>
      <c r="S30" s="61"/>
      <c r="T30" s="61"/>
      <c r="U30" s="79">
        <f>W30+Z30</f>
        <v>1016565</v>
      </c>
      <c r="V30" s="79">
        <v>1016565</v>
      </c>
      <c r="W30" s="61"/>
      <c r="X30" s="61"/>
      <c r="Y30" s="61"/>
      <c r="Z30" s="79">
        <f>V30</f>
        <v>1016565</v>
      </c>
      <c r="AA30" s="62">
        <f t="shared" si="1"/>
        <v>2564994</v>
      </c>
    </row>
    <row r="31" spans="1:27" s="4" customFormat="1" ht="258.75">
      <c r="A31" s="13" t="s">
        <v>170</v>
      </c>
      <c r="B31" s="13" t="s">
        <v>171</v>
      </c>
      <c r="C31" s="13" t="s">
        <v>173</v>
      </c>
      <c r="D31" s="14" t="s">
        <v>172</v>
      </c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79">
        <f>Q31</f>
        <v>23151</v>
      </c>
      <c r="Q31" s="79">
        <v>23151</v>
      </c>
      <c r="R31" s="79">
        <f>20376+2775</f>
        <v>23151</v>
      </c>
      <c r="S31" s="61"/>
      <c r="T31" s="61"/>
      <c r="U31" s="79"/>
      <c r="V31" s="79"/>
      <c r="W31" s="61"/>
      <c r="X31" s="61"/>
      <c r="Y31" s="61"/>
      <c r="Z31" s="79"/>
      <c r="AA31" s="62">
        <f t="shared" si="1"/>
        <v>23151</v>
      </c>
    </row>
    <row r="32" spans="1:27" s="4" customFormat="1" ht="99" customHeight="1">
      <c r="A32" s="11" t="s">
        <v>127</v>
      </c>
      <c r="B32" s="11"/>
      <c r="C32" s="11"/>
      <c r="D32" s="12" t="s">
        <v>128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1">
        <f>P33</f>
        <v>45000</v>
      </c>
      <c r="Q32" s="61">
        <f aca="true" t="shared" si="5" ref="Q32:Z32">Q33</f>
        <v>45000</v>
      </c>
      <c r="R32" s="61">
        <f t="shared" si="5"/>
        <v>0</v>
      </c>
      <c r="S32" s="61">
        <f t="shared" si="5"/>
        <v>0</v>
      </c>
      <c r="T32" s="61">
        <f t="shared" si="5"/>
        <v>0</v>
      </c>
      <c r="U32" s="61">
        <f t="shared" si="5"/>
        <v>356367</v>
      </c>
      <c r="V32" s="61">
        <f t="shared" si="5"/>
        <v>356367</v>
      </c>
      <c r="W32" s="61">
        <f t="shared" si="5"/>
        <v>0</v>
      </c>
      <c r="X32" s="61">
        <f t="shared" si="5"/>
        <v>0</v>
      </c>
      <c r="Y32" s="61">
        <f t="shared" si="5"/>
        <v>0</v>
      </c>
      <c r="Z32" s="61">
        <f t="shared" si="5"/>
        <v>356367</v>
      </c>
      <c r="AA32" s="62">
        <f t="shared" si="1"/>
        <v>401367</v>
      </c>
    </row>
    <row r="33" spans="1:27" s="4" customFormat="1" ht="118.5" customHeight="1">
      <c r="A33" s="11" t="s">
        <v>129</v>
      </c>
      <c r="B33" s="11"/>
      <c r="C33" s="11"/>
      <c r="D33" s="12" t="s">
        <v>128</v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1">
        <f>SUM(P34:P35)</f>
        <v>45000</v>
      </c>
      <c r="Q33" s="61">
        <f aca="true" t="shared" si="6" ref="Q33:Z33">SUM(Q34:Q35)</f>
        <v>45000</v>
      </c>
      <c r="R33" s="61">
        <f t="shared" si="6"/>
        <v>0</v>
      </c>
      <c r="S33" s="61">
        <f t="shared" si="6"/>
        <v>0</v>
      </c>
      <c r="T33" s="61">
        <f t="shared" si="6"/>
        <v>0</v>
      </c>
      <c r="U33" s="61">
        <f t="shared" si="6"/>
        <v>356367</v>
      </c>
      <c r="V33" s="61">
        <f t="shared" si="6"/>
        <v>356367</v>
      </c>
      <c r="W33" s="61">
        <f t="shared" si="6"/>
        <v>0</v>
      </c>
      <c r="X33" s="61">
        <f t="shared" si="6"/>
        <v>0</v>
      </c>
      <c r="Y33" s="61">
        <f t="shared" si="6"/>
        <v>0</v>
      </c>
      <c r="Z33" s="61">
        <f t="shared" si="6"/>
        <v>356367</v>
      </c>
      <c r="AA33" s="62">
        <f t="shared" si="1"/>
        <v>401367</v>
      </c>
    </row>
    <row r="34" spans="1:27" s="4" customFormat="1" ht="126" customHeight="1">
      <c r="A34" s="13" t="s">
        <v>130</v>
      </c>
      <c r="B34" s="13" t="s">
        <v>131</v>
      </c>
      <c r="C34" s="13" t="s">
        <v>20</v>
      </c>
      <c r="D34" s="14" t="s">
        <v>132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79">
        <f>Q34</f>
        <v>45000</v>
      </c>
      <c r="Q34" s="79">
        <v>45000</v>
      </c>
      <c r="R34" s="61"/>
      <c r="S34" s="61"/>
      <c r="T34" s="61"/>
      <c r="U34" s="61"/>
      <c r="V34" s="61"/>
      <c r="W34" s="61"/>
      <c r="X34" s="61"/>
      <c r="Y34" s="61"/>
      <c r="Z34" s="61"/>
      <c r="AA34" s="62">
        <f t="shared" si="1"/>
        <v>45000</v>
      </c>
    </row>
    <row r="35" spans="1:27" s="4" customFormat="1" ht="265.5" customHeight="1">
      <c r="A35" s="13" t="s">
        <v>145</v>
      </c>
      <c r="B35" s="13" t="s">
        <v>146</v>
      </c>
      <c r="C35" s="13" t="s">
        <v>212</v>
      </c>
      <c r="D35" s="14" t="s">
        <v>147</v>
      </c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79"/>
      <c r="Q35" s="79"/>
      <c r="R35" s="61"/>
      <c r="S35" s="61"/>
      <c r="T35" s="61"/>
      <c r="U35" s="79">
        <f>W35+Z35</f>
        <v>356367</v>
      </c>
      <c r="V35" s="79">
        <v>356367</v>
      </c>
      <c r="W35" s="79"/>
      <c r="X35" s="79"/>
      <c r="Y35" s="79"/>
      <c r="Z35" s="79">
        <f>V35</f>
        <v>356367</v>
      </c>
      <c r="AA35" s="62">
        <f>P35+U35</f>
        <v>356367</v>
      </c>
    </row>
    <row r="36" spans="1:27" s="4" customFormat="1" ht="69" customHeight="1">
      <c r="A36" s="11" t="s">
        <v>133</v>
      </c>
      <c r="B36" s="11"/>
      <c r="C36" s="11"/>
      <c r="D36" s="12" t="s">
        <v>134</v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1">
        <f>P37</f>
        <v>0</v>
      </c>
      <c r="Q36" s="61">
        <f aca="true" t="shared" si="7" ref="Q36:Z36">Q37</f>
        <v>0</v>
      </c>
      <c r="R36" s="61">
        <f t="shared" si="7"/>
        <v>0</v>
      </c>
      <c r="S36" s="61">
        <f t="shared" si="7"/>
        <v>0</v>
      </c>
      <c r="T36" s="61">
        <f t="shared" si="7"/>
        <v>0</v>
      </c>
      <c r="U36" s="61">
        <f t="shared" si="7"/>
        <v>-3094692</v>
      </c>
      <c r="V36" s="61">
        <f t="shared" si="7"/>
        <v>-3094692</v>
      </c>
      <c r="W36" s="61">
        <f t="shared" si="7"/>
        <v>0</v>
      </c>
      <c r="X36" s="61">
        <f t="shared" si="7"/>
        <v>0</v>
      </c>
      <c r="Y36" s="61">
        <f t="shared" si="7"/>
        <v>0</v>
      </c>
      <c r="Z36" s="61">
        <f t="shared" si="7"/>
        <v>-3094692</v>
      </c>
      <c r="AA36" s="62">
        <f t="shared" si="1"/>
        <v>-3094692</v>
      </c>
    </row>
    <row r="37" spans="1:27" s="4" customFormat="1" ht="69" customHeight="1">
      <c r="A37" s="11" t="s">
        <v>135</v>
      </c>
      <c r="B37" s="11"/>
      <c r="C37" s="11"/>
      <c r="D37" s="12" t="s">
        <v>134</v>
      </c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1">
        <f>SUM(P38)</f>
        <v>0</v>
      </c>
      <c r="Q37" s="61">
        <f>SUM(Q38)</f>
        <v>0</v>
      </c>
      <c r="R37" s="61">
        <f>SUM(R38)</f>
        <v>0</v>
      </c>
      <c r="S37" s="61">
        <f>SUM(S38)</f>
        <v>0</v>
      </c>
      <c r="T37" s="61">
        <f>SUM(T38)</f>
        <v>0</v>
      </c>
      <c r="U37" s="61">
        <f>W37+Z37</f>
        <v>-3094692</v>
      </c>
      <c r="V37" s="61">
        <f>SUM(V38:V39)</f>
        <v>-3094692</v>
      </c>
      <c r="W37" s="61">
        <f>SUM(W38:W39)</f>
        <v>0</v>
      </c>
      <c r="X37" s="61">
        <f>SUM(X38:X39)</f>
        <v>0</v>
      </c>
      <c r="Y37" s="61">
        <f>SUM(Y38:Y39)</f>
        <v>0</v>
      </c>
      <c r="Z37" s="61">
        <f>SUM(Z38:Z39)</f>
        <v>-3094692</v>
      </c>
      <c r="AA37" s="62">
        <f t="shared" si="1"/>
        <v>-3094692</v>
      </c>
    </row>
    <row r="38" spans="1:27" s="4" customFormat="1" ht="69" customHeight="1">
      <c r="A38" s="13" t="s">
        <v>136</v>
      </c>
      <c r="B38" s="13" t="s">
        <v>137</v>
      </c>
      <c r="C38" s="13" t="s">
        <v>62</v>
      </c>
      <c r="D38" s="150" t="s">
        <v>138</v>
      </c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79"/>
      <c r="Q38" s="79"/>
      <c r="R38" s="61"/>
      <c r="S38" s="61"/>
      <c r="T38" s="61"/>
      <c r="U38" s="79">
        <f>W38+Z38</f>
        <v>24600</v>
      </c>
      <c r="V38" s="79">
        <v>24600</v>
      </c>
      <c r="W38" s="79"/>
      <c r="X38" s="79"/>
      <c r="Y38" s="79"/>
      <c r="Z38" s="79">
        <f>V38</f>
        <v>24600</v>
      </c>
      <c r="AA38" s="62">
        <f t="shared" si="1"/>
        <v>24600</v>
      </c>
    </row>
    <row r="39" spans="1:27" s="4" customFormat="1" ht="69" customHeight="1">
      <c r="A39" s="106" t="s">
        <v>162</v>
      </c>
      <c r="B39" s="106" t="s">
        <v>61</v>
      </c>
      <c r="C39" s="106" t="s">
        <v>62</v>
      </c>
      <c r="D39" s="107" t="s">
        <v>63</v>
      </c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9"/>
      <c r="Q39" s="79"/>
      <c r="R39" s="61"/>
      <c r="S39" s="61"/>
      <c r="T39" s="61"/>
      <c r="U39" s="79">
        <f>W39+Z39</f>
        <v>-3119292</v>
      </c>
      <c r="V39" s="79">
        <f>-1703756-300000-37256-580442-143838-24000-330000</f>
        <v>-3119292</v>
      </c>
      <c r="W39" s="79"/>
      <c r="X39" s="79"/>
      <c r="Y39" s="79"/>
      <c r="Z39" s="79">
        <f>V39</f>
        <v>-3119292</v>
      </c>
      <c r="AA39" s="62">
        <f t="shared" si="1"/>
        <v>-3119292</v>
      </c>
    </row>
    <row r="40" spans="1:27" s="4" customFormat="1" ht="116.25" customHeight="1">
      <c r="A40" s="11" t="s">
        <v>58</v>
      </c>
      <c r="B40" s="11"/>
      <c r="C40" s="11"/>
      <c r="D40" s="12" t="s">
        <v>59</v>
      </c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1">
        <f>P41</f>
        <v>1180442</v>
      </c>
      <c r="Q40" s="61">
        <f aca="true" t="shared" si="8" ref="Q40:Z40">Q41</f>
        <v>1180442</v>
      </c>
      <c r="R40" s="61">
        <f t="shared" si="8"/>
        <v>0</v>
      </c>
      <c r="S40" s="61">
        <f t="shared" si="8"/>
        <v>0</v>
      </c>
      <c r="T40" s="61">
        <f t="shared" si="8"/>
        <v>0</v>
      </c>
      <c r="U40" s="61">
        <f t="shared" si="8"/>
        <v>2907463</v>
      </c>
      <c r="V40" s="61">
        <f t="shared" si="8"/>
        <v>2907463</v>
      </c>
      <c r="W40" s="61">
        <f t="shared" si="8"/>
        <v>0</v>
      </c>
      <c r="X40" s="61">
        <f t="shared" si="8"/>
        <v>0</v>
      </c>
      <c r="Y40" s="61">
        <f t="shared" si="8"/>
        <v>0</v>
      </c>
      <c r="Z40" s="61">
        <f t="shared" si="8"/>
        <v>2907463</v>
      </c>
      <c r="AA40" s="62">
        <f t="shared" si="1"/>
        <v>4087905</v>
      </c>
    </row>
    <row r="41" spans="1:27" s="4" customFormat="1" ht="107.25" customHeight="1">
      <c r="A41" s="11" t="s">
        <v>60</v>
      </c>
      <c r="B41" s="11"/>
      <c r="C41" s="11"/>
      <c r="D41" s="12" t="s">
        <v>59</v>
      </c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1">
        <f>Q41+T41</f>
        <v>1180442</v>
      </c>
      <c r="Q41" s="61">
        <f>SUM(Q42:Q44)</f>
        <v>1180442</v>
      </c>
      <c r="R41" s="61">
        <f aca="true" t="shared" si="9" ref="R41:Z41">SUM(R42:R44)</f>
        <v>0</v>
      </c>
      <c r="S41" s="61">
        <f t="shared" si="9"/>
        <v>0</v>
      </c>
      <c r="T41" s="61">
        <f t="shared" si="9"/>
        <v>0</v>
      </c>
      <c r="U41" s="61">
        <f t="shared" si="9"/>
        <v>2907463</v>
      </c>
      <c r="V41" s="61">
        <f t="shared" si="9"/>
        <v>2907463</v>
      </c>
      <c r="W41" s="61">
        <f t="shared" si="9"/>
        <v>0</v>
      </c>
      <c r="X41" s="61">
        <f t="shared" si="9"/>
        <v>0</v>
      </c>
      <c r="Y41" s="61">
        <f t="shared" si="9"/>
        <v>0</v>
      </c>
      <c r="Z41" s="61">
        <f t="shared" si="9"/>
        <v>2907463</v>
      </c>
      <c r="AA41" s="62">
        <f t="shared" si="1"/>
        <v>4087905</v>
      </c>
    </row>
    <row r="42" spans="1:27" s="4" customFormat="1" ht="146.25" customHeight="1">
      <c r="A42" s="13" t="s">
        <v>179</v>
      </c>
      <c r="B42" s="13" t="s">
        <v>180</v>
      </c>
      <c r="C42" s="13" t="s">
        <v>182</v>
      </c>
      <c r="D42" s="14" t="s">
        <v>181</v>
      </c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79">
        <f>Q42</f>
        <v>1180442</v>
      </c>
      <c r="Q42" s="79">
        <f>600000+580442</f>
        <v>1180442</v>
      </c>
      <c r="R42" s="79"/>
      <c r="S42" s="79"/>
      <c r="T42" s="79"/>
      <c r="U42" s="79"/>
      <c r="V42" s="79"/>
      <c r="W42" s="79"/>
      <c r="X42" s="79"/>
      <c r="Y42" s="79"/>
      <c r="Z42" s="79"/>
      <c r="AA42" s="62">
        <f t="shared" si="1"/>
        <v>1180442</v>
      </c>
    </row>
    <row r="43" spans="1:27" s="4" customFormat="1" ht="114.75">
      <c r="A43" s="13" t="s">
        <v>139</v>
      </c>
      <c r="B43" s="13" t="s">
        <v>140</v>
      </c>
      <c r="C43" s="13" t="s">
        <v>108</v>
      </c>
      <c r="D43" s="14" t="s">
        <v>141</v>
      </c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79"/>
      <c r="Q43" s="79"/>
      <c r="R43" s="79"/>
      <c r="S43" s="79"/>
      <c r="T43" s="79"/>
      <c r="U43" s="79">
        <f>W43+Z43</f>
        <v>-192537</v>
      </c>
      <c r="V43" s="79">
        <f>-192537</f>
        <v>-192537</v>
      </c>
      <c r="W43" s="79"/>
      <c r="X43" s="79"/>
      <c r="Y43" s="79"/>
      <c r="Z43" s="79">
        <f>V43</f>
        <v>-192537</v>
      </c>
      <c r="AA43" s="62">
        <f t="shared" si="1"/>
        <v>-192537</v>
      </c>
    </row>
    <row r="44" spans="1:27" s="4" customFormat="1" ht="138.75" customHeight="1">
      <c r="A44" s="13" t="s">
        <v>106</v>
      </c>
      <c r="B44" s="106" t="s">
        <v>107</v>
      </c>
      <c r="C44" s="106" t="s">
        <v>108</v>
      </c>
      <c r="D44" s="107" t="s">
        <v>105</v>
      </c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79"/>
      <c r="Q44" s="79"/>
      <c r="R44" s="79"/>
      <c r="S44" s="79"/>
      <c r="T44" s="79"/>
      <c r="U44" s="79">
        <f>W44+Z44</f>
        <v>3100000</v>
      </c>
      <c r="V44" s="79">
        <v>3100000</v>
      </c>
      <c r="W44" s="79"/>
      <c r="X44" s="79"/>
      <c r="Y44" s="79"/>
      <c r="Z44" s="79">
        <f>V44</f>
        <v>3100000</v>
      </c>
      <c r="AA44" s="62">
        <f t="shared" si="1"/>
        <v>3100000</v>
      </c>
    </row>
    <row r="45" spans="1:27" ht="27.75">
      <c r="A45" s="23" t="s">
        <v>28</v>
      </c>
      <c r="B45" s="23" t="s">
        <v>28</v>
      </c>
      <c r="C45" s="23" t="s">
        <v>28</v>
      </c>
      <c r="D45" s="15" t="s">
        <v>26</v>
      </c>
      <c r="E45" s="18" t="e">
        <f>E16+#REF!+#REF!+#REF!+#REF!+#REF!+#REF!+#REF!+#REF!+#REF!+#REF!</f>
        <v>#REF!</v>
      </c>
      <c r="F45" s="18" t="e">
        <f>F16+#REF!+#REF!+#REF!+#REF!+#REF!+#REF!+#REF!+#REF!+#REF!+#REF!</f>
        <v>#REF!</v>
      </c>
      <c r="G45" s="18" t="e">
        <f>G16+#REF!+#REF!+#REF!+#REF!+#REF!+#REF!+#REF!+#REF!+#REF!+#REF!</f>
        <v>#REF!</v>
      </c>
      <c r="H45" s="18" t="e">
        <f>H16+#REF!+#REF!+#REF!+#REF!+#REF!+#REF!+#REF!+#REF!+#REF!+#REF!</f>
        <v>#REF!</v>
      </c>
      <c r="I45" s="18" t="e">
        <f>I16+#REF!+#REF!+#REF!+#REF!+#REF!+#REF!+#REF!+#REF!+#REF!+#REF!</f>
        <v>#REF!</v>
      </c>
      <c r="J45" s="18" t="e">
        <f>J16+#REF!+#REF!+#REF!+#REF!+#REF!+#REF!+#REF!+#REF!+#REF!+#REF!</f>
        <v>#REF!</v>
      </c>
      <c r="K45" s="18" t="e">
        <f>K16+#REF!+#REF!+#REF!+#REF!+#REF!+#REF!+#REF!+#REF!+#REF!+#REF!</f>
        <v>#REF!</v>
      </c>
      <c r="L45" s="18" t="e">
        <f>L16+#REF!+#REF!+#REF!+#REF!+#REF!+#REF!+#REF!+#REF!+#REF!+#REF!</f>
        <v>#REF!</v>
      </c>
      <c r="M45" s="18" t="e">
        <f>M16+#REF!+#REF!+#REF!+#REF!+#REF!+#REF!+#REF!+#REF!+#REF!+#REF!</f>
        <v>#REF!</v>
      </c>
      <c r="N45" s="18" t="e">
        <f>N16+#REF!+#REF!+#REF!+#REF!+#REF!+#REF!+#REF!+#REF!+#REF!+#REF!</f>
        <v>#REF!</v>
      </c>
      <c r="O45" s="18" t="e">
        <f>O16+#REF!+#REF!+#REF!+#REF!+#REF!+#REF!+#REF!+#REF!+#REF!+#REF!</f>
        <v>#REF!</v>
      </c>
      <c r="P45" s="18">
        <f aca="true" t="shared" si="10" ref="P45:Z45">P15+P27+P32+P36+P40</f>
        <v>6595537</v>
      </c>
      <c r="Q45" s="18">
        <f t="shared" si="10"/>
        <v>6595537</v>
      </c>
      <c r="R45" s="18">
        <f t="shared" si="10"/>
        <v>23151</v>
      </c>
      <c r="S45" s="18">
        <f t="shared" si="10"/>
        <v>860153</v>
      </c>
      <c r="T45" s="18">
        <f t="shared" si="10"/>
        <v>0</v>
      </c>
      <c r="U45" s="18">
        <f t="shared" si="10"/>
        <v>252761</v>
      </c>
      <c r="V45" s="18">
        <f t="shared" si="10"/>
        <v>252761</v>
      </c>
      <c r="W45" s="18">
        <f t="shared" si="10"/>
        <v>0</v>
      </c>
      <c r="X45" s="18">
        <f t="shared" si="10"/>
        <v>0</v>
      </c>
      <c r="Y45" s="18">
        <f t="shared" si="10"/>
        <v>0</v>
      </c>
      <c r="Z45" s="18">
        <f t="shared" si="10"/>
        <v>252761</v>
      </c>
      <c r="AA45" s="18">
        <f t="shared" si="1"/>
        <v>6848298</v>
      </c>
    </row>
    <row r="48" ht="12.75">
      <c r="Q48" s="19"/>
    </row>
    <row r="50" spans="2:27" ht="30">
      <c r="B50" s="58" t="s">
        <v>50</v>
      </c>
      <c r="C50" s="58"/>
      <c r="D50" s="58"/>
      <c r="E50" s="58" t="s">
        <v>51</v>
      </c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81"/>
      <c r="T50" s="58"/>
      <c r="U50" s="58"/>
      <c r="V50" s="58" t="s">
        <v>96</v>
      </c>
      <c r="W50" s="58"/>
      <c r="AA50" s="70"/>
    </row>
    <row r="51" spans="16:27" ht="30">
      <c r="P51" s="17"/>
      <c r="R51" s="17"/>
      <c r="S51" s="82"/>
      <c r="AA51" s="17"/>
    </row>
    <row r="52" spans="16:27" ht="30">
      <c r="P52" s="70"/>
      <c r="R52" s="70"/>
      <c r="AA52" s="58"/>
    </row>
    <row r="53" spans="16:27" ht="30">
      <c r="P53" s="70"/>
      <c r="S53" s="82"/>
      <c r="AA53" s="58"/>
    </row>
    <row r="54" spans="16:22" ht="30">
      <c r="P54" s="70"/>
      <c r="Q54" s="58"/>
      <c r="V54" s="81"/>
    </row>
    <row r="55" spans="16:22" ht="30">
      <c r="P55" s="70"/>
      <c r="V55" s="81"/>
    </row>
    <row r="56" ht="30">
      <c r="P56" s="70"/>
    </row>
    <row r="57" ht="30">
      <c r="P57" s="70"/>
    </row>
    <row r="58" ht="30">
      <c r="P58" s="70"/>
    </row>
  </sheetData>
  <sheetProtection/>
  <mergeCells count="27">
    <mergeCell ref="J11:J12"/>
    <mergeCell ref="K11:L11"/>
    <mergeCell ref="X11:Y11"/>
    <mergeCell ref="Z11:Z12"/>
    <mergeCell ref="M11:M12"/>
    <mergeCell ref="E9:M10"/>
    <mergeCell ref="N9:N12"/>
    <mergeCell ref="AA9:AA12"/>
    <mergeCell ref="E11:F11"/>
    <mergeCell ref="G11:G12"/>
    <mergeCell ref="O11:O12"/>
    <mergeCell ref="T11:T12"/>
    <mergeCell ref="P11:P12"/>
    <mergeCell ref="P9:T10"/>
    <mergeCell ref="R11:S11"/>
    <mergeCell ref="Q11:Q12"/>
    <mergeCell ref="U11:U12"/>
    <mergeCell ref="A9:A12"/>
    <mergeCell ref="B9:B12"/>
    <mergeCell ref="C9:C12"/>
    <mergeCell ref="D9:D12"/>
    <mergeCell ref="U9:Z10"/>
    <mergeCell ref="D5:Y5"/>
    <mergeCell ref="V11:V12"/>
    <mergeCell ref="W11:W12"/>
    <mergeCell ref="H11:H12"/>
    <mergeCell ref="I11:I12"/>
  </mergeCells>
  <printOptions/>
  <pageMargins left="0.35433070866141736" right="0.1968503937007874" top="0.5905511811023623" bottom="0.5905511811023623" header="0.5118110236220472" footer="0.5118110236220472"/>
  <pageSetup fitToHeight="16" horizontalDpi="600" verticalDpi="600" orientation="landscape" paperSize="9" scale="3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21.375" style="0" customWidth="1"/>
    <col min="2" max="2" width="19.50390625" style="0" customWidth="1"/>
    <col min="3" max="3" width="56.125" style="0" customWidth="1"/>
    <col min="4" max="4" width="15.125" style="0" customWidth="1"/>
  </cols>
  <sheetData>
    <row r="1" spans="3:6" ht="18">
      <c r="C1" s="27" t="s">
        <v>76</v>
      </c>
      <c r="E1" s="27"/>
      <c r="F1" s="109"/>
    </row>
    <row r="2" spans="3:6" ht="18">
      <c r="C2" s="89" t="s">
        <v>77</v>
      </c>
      <c r="E2" s="89"/>
      <c r="F2" s="109"/>
    </row>
    <row r="3" spans="3:6" ht="18">
      <c r="C3" s="89" t="s">
        <v>78</v>
      </c>
      <c r="E3" s="89"/>
      <c r="F3" s="109"/>
    </row>
    <row r="4" spans="3:6" ht="18">
      <c r="C4" s="27" t="s">
        <v>215</v>
      </c>
      <c r="E4" s="27"/>
      <c r="F4" s="109"/>
    </row>
    <row r="5" spans="4:5" ht="21">
      <c r="D5" s="72"/>
      <c r="E5" s="72"/>
    </row>
    <row r="7" spans="1:5" ht="17.25">
      <c r="A7" s="214" t="s">
        <v>79</v>
      </c>
      <c r="B7" s="214"/>
      <c r="C7" s="192"/>
      <c r="D7" s="192"/>
      <c r="E7" s="110"/>
    </row>
    <row r="8" spans="2:3" ht="18">
      <c r="B8" s="215">
        <v>21528000000</v>
      </c>
      <c r="C8" s="216"/>
    </row>
    <row r="9" spans="2:3" ht="15">
      <c r="B9" s="217" t="s">
        <v>27</v>
      </c>
      <c r="C9" s="216"/>
    </row>
    <row r="12" spans="1:4" ht="17.25">
      <c r="A12" s="210" t="s">
        <v>80</v>
      </c>
      <c r="B12" s="210"/>
      <c r="C12" s="211"/>
      <c r="D12" s="211"/>
    </row>
    <row r="13" spans="1:2" ht="17.25">
      <c r="A13" s="110"/>
      <c r="B13" s="110"/>
    </row>
    <row r="14" ht="18">
      <c r="D14" s="111" t="s">
        <v>0</v>
      </c>
    </row>
    <row r="15" spans="1:5" ht="66.75">
      <c r="A15" s="112" t="s">
        <v>81</v>
      </c>
      <c r="B15" s="218" t="s">
        <v>82</v>
      </c>
      <c r="C15" s="219"/>
      <c r="D15" s="112" t="s">
        <v>30</v>
      </c>
      <c r="E15" s="113"/>
    </row>
    <row r="16" spans="1:4" ht="13.5">
      <c r="A16" s="114">
        <v>1</v>
      </c>
      <c r="B16" s="220">
        <v>2</v>
      </c>
      <c r="C16" s="221"/>
      <c r="D16" s="114">
        <v>3</v>
      </c>
    </row>
    <row r="17" spans="1:4" ht="21.75" customHeight="1">
      <c r="A17" s="203" t="s">
        <v>83</v>
      </c>
      <c r="B17" s="203"/>
      <c r="C17" s="204"/>
      <c r="D17" s="204"/>
    </row>
    <row r="18" spans="1:4" ht="63.75" customHeight="1">
      <c r="A18" s="122">
        <v>41034500</v>
      </c>
      <c r="B18" s="205" t="s">
        <v>95</v>
      </c>
      <c r="C18" s="206"/>
      <c r="D18" s="121">
        <f>D19</f>
        <v>3100000</v>
      </c>
    </row>
    <row r="19" spans="1:4" ht="21.75" customHeight="1">
      <c r="A19" s="122">
        <v>99000000000</v>
      </c>
      <c r="B19" s="205" t="s">
        <v>92</v>
      </c>
      <c r="C19" s="206"/>
      <c r="D19" s="121">
        <v>3100000</v>
      </c>
    </row>
    <row r="20" spans="1:4" ht="21.75" customHeight="1">
      <c r="A20" s="122">
        <v>41053900</v>
      </c>
      <c r="B20" s="205" t="s">
        <v>176</v>
      </c>
      <c r="C20" s="206"/>
      <c r="D20" s="121">
        <f>D22</f>
        <v>300000</v>
      </c>
    </row>
    <row r="21" spans="1:4" ht="36" customHeight="1">
      <c r="A21" s="122"/>
      <c r="B21" s="212" t="s">
        <v>177</v>
      </c>
      <c r="C21" s="213"/>
      <c r="D21" s="153">
        <v>300000</v>
      </c>
    </row>
    <row r="22" spans="1:4" ht="21.75" customHeight="1">
      <c r="A22" s="122">
        <v>21100000000</v>
      </c>
      <c r="B22" s="205" t="s">
        <v>178</v>
      </c>
      <c r="C22" s="206"/>
      <c r="D22" s="121">
        <v>300000</v>
      </c>
    </row>
    <row r="23" spans="1:4" ht="18.75" customHeight="1">
      <c r="A23" s="203" t="s">
        <v>84</v>
      </c>
      <c r="B23" s="203"/>
      <c r="C23" s="204"/>
      <c r="D23" s="204"/>
    </row>
    <row r="24" spans="1:4" ht="27.75" customHeight="1">
      <c r="A24" s="115" t="s">
        <v>28</v>
      </c>
      <c r="B24" s="207" t="s">
        <v>85</v>
      </c>
      <c r="C24" s="208"/>
      <c r="D24" s="117">
        <f>D25+D26</f>
        <v>3400000</v>
      </c>
    </row>
    <row r="25" spans="1:4" ht="17.25">
      <c r="A25" s="115" t="s">
        <v>28</v>
      </c>
      <c r="B25" s="209" t="s">
        <v>86</v>
      </c>
      <c r="C25" s="208"/>
      <c r="D25" s="117">
        <f>D19+D22</f>
        <v>3400000</v>
      </c>
    </row>
    <row r="26" spans="1:4" ht="17.25">
      <c r="A26" s="115" t="s">
        <v>28</v>
      </c>
      <c r="B26" s="209" t="s">
        <v>87</v>
      </c>
      <c r="C26" s="208"/>
      <c r="D26" s="119"/>
    </row>
    <row r="29" spans="1:4" ht="17.25">
      <c r="A29" s="210" t="s">
        <v>88</v>
      </c>
      <c r="B29" s="210"/>
      <c r="C29" s="211"/>
      <c r="D29" s="211"/>
    </row>
    <row r="31" ht="18">
      <c r="D31" s="111" t="s">
        <v>0</v>
      </c>
    </row>
    <row r="32" spans="1:4" ht="117">
      <c r="A32" s="112" t="s">
        <v>89</v>
      </c>
      <c r="B32" s="112" t="s">
        <v>13</v>
      </c>
      <c r="C32" s="112" t="s">
        <v>90</v>
      </c>
      <c r="D32" s="112" t="s">
        <v>30</v>
      </c>
    </row>
    <row r="33" spans="1:4" ht="13.5">
      <c r="A33" s="114">
        <v>1</v>
      </c>
      <c r="B33" s="114">
        <v>2</v>
      </c>
      <c r="C33" s="114">
        <v>3</v>
      </c>
      <c r="D33" s="114">
        <v>4</v>
      </c>
    </row>
    <row r="34" spans="1:4" ht="18">
      <c r="A34" s="199" t="s">
        <v>91</v>
      </c>
      <c r="B34" s="200"/>
      <c r="C34" s="201"/>
      <c r="D34" s="202"/>
    </row>
    <row r="35" spans="1:4" ht="18">
      <c r="A35" s="203" t="s">
        <v>93</v>
      </c>
      <c r="B35" s="203"/>
      <c r="C35" s="204"/>
      <c r="D35" s="204"/>
    </row>
    <row r="36" spans="1:4" ht="17.25">
      <c r="A36" s="115" t="s">
        <v>28</v>
      </c>
      <c r="B36" s="115" t="s">
        <v>28</v>
      </c>
      <c r="C36" s="116" t="s">
        <v>85</v>
      </c>
      <c r="D36" s="117"/>
    </row>
    <row r="37" spans="1:4" ht="17.25">
      <c r="A37" s="115" t="s">
        <v>28</v>
      </c>
      <c r="B37" s="115" t="s">
        <v>28</v>
      </c>
      <c r="C37" s="118" t="s">
        <v>86</v>
      </c>
      <c r="D37" s="117"/>
    </row>
    <row r="38" spans="1:4" ht="17.25">
      <c r="A38" s="115" t="s">
        <v>28</v>
      </c>
      <c r="B38" s="115" t="s">
        <v>28</v>
      </c>
      <c r="C38" s="118" t="s">
        <v>87</v>
      </c>
      <c r="D38" s="119"/>
    </row>
    <row r="39" spans="1:4" ht="17.25">
      <c r="A39" s="123"/>
      <c r="B39" s="123"/>
      <c r="C39" s="124"/>
      <c r="D39" s="125"/>
    </row>
    <row r="40" spans="1:4" ht="17.25">
      <c r="A40" s="123"/>
      <c r="B40" s="123"/>
      <c r="C40" s="124"/>
      <c r="D40" s="125"/>
    </row>
    <row r="43" spans="1:3" ht="18">
      <c r="A43" s="27" t="s">
        <v>50</v>
      </c>
      <c r="B43" s="27"/>
      <c r="C43" s="27" t="s">
        <v>94</v>
      </c>
    </row>
  </sheetData>
  <sheetProtection/>
  <mergeCells count="19">
    <mergeCell ref="B20:C20"/>
    <mergeCell ref="B21:C21"/>
    <mergeCell ref="B22:C22"/>
    <mergeCell ref="A7:D7"/>
    <mergeCell ref="B8:C8"/>
    <mergeCell ref="B9:C9"/>
    <mergeCell ref="A12:D12"/>
    <mergeCell ref="B15:C15"/>
    <mergeCell ref="B16:C16"/>
    <mergeCell ref="A34:D34"/>
    <mergeCell ref="A35:D35"/>
    <mergeCell ref="B18:C18"/>
    <mergeCell ref="B19:C19"/>
    <mergeCell ref="A17:D17"/>
    <mergeCell ref="A23:D23"/>
    <mergeCell ref="B24:C24"/>
    <mergeCell ref="B25:C25"/>
    <mergeCell ref="B26:C26"/>
    <mergeCell ref="A29:D29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5"/>
  <sheetViews>
    <sheetView zoomScale="80" zoomScaleNormal="80" zoomScalePageLayoutView="0" workbookViewId="0" topLeftCell="H1">
      <selection activeCell="H4" sqref="H4"/>
    </sheetView>
  </sheetViews>
  <sheetFormatPr defaultColWidth="9.00390625" defaultRowHeight="12.75"/>
  <cols>
    <col min="1" max="1" width="15.50390625" style="0" customWidth="1"/>
    <col min="2" max="2" width="16.00390625" style="0" customWidth="1"/>
    <col min="3" max="3" width="17.00390625" style="0" customWidth="1"/>
    <col min="4" max="4" width="44.00390625" style="0" customWidth="1"/>
    <col min="5" max="5" width="85.375" style="0" customWidth="1"/>
    <col min="6" max="7" width="18.375" style="0" customWidth="1"/>
    <col min="8" max="8" width="14.875" style="0" customWidth="1"/>
    <col min="9" max="9" width="20.375" style="0" customWidth="1"/>
    <col min="10" max="10" width="14.875" style="0" customWidth="1"/>
  </cols>
  <sheetData>
    <row r="1" spans="8:9" ht="21">
      <c r="H1" s="72" t="s">
        <v>75</v>
      </c>
      <c r="I1" s="5"/>
    </row>
    <row r="2" spans="8:9" ht="21">
      <c r="H2" s="73" t="s">
        <v>53</v>
      </c>
      <c r="I2" s="5"/>
    </row>
    <row r="3" spans="8:9" ht="21">
      <c r="H3" s="73" t="s">
        <v>49</v>
      </c>
      <c r="I3" s="5"/>
    </row>
    <row r="4" spans="8:9" ht="21">
      <c r="H4" s="72" t="s">
        <v>216</v>
      </c>
      <c r="I4" s="5"/>
    </row>
    <row r="5" spans="8:9" ht="21">
      <c r="H5" s="72"/>
      <c r="I5" s="27"/>
    </row>
    <row r="6" spans="8:9" ht="21">
      <c r="H6" s="73"/>
      <c r="I6" s="89"/>
    </row>
    <row r="7" spans="8:9" ht="21">
      <c r="H7" s="73"/>
      <c r="I7" s="27"/>
    </row>
    <row r="8" spans="8:10" ht="21">
      <c r="H8" s="72"/>
      <c r="I8" s="27"/>
      <c r="J8" s="27"/>
    </row>
    <row r="9" spans="8:10" ht="21">
      <c r="H9" s="73"/>
      <c r="I9" s="89"/>
      <c r="J9" s="27"/>
    </row>
    <row r="10" spans="8:10" ht="21">
      <c r="H10" s="73"/>
      <c r="I10" s="27"/>
      <c r="J10" s="27"/>
    </row>
    <row r="11" spans="1:10" ht="24.75" customHeight="1">
      <c r="A11" s="223" t="s">
        <v>73</v>
      </c>
      <c r="B11" s="223"/>
      <c r="C11" s="223"/>
      <c r="D11" s="223"/>
      <c r="E11" s="223"/>
      <c r="F11" s="223"/>
      <c r="G11" s="223"/>
      <c r="H11" s="223"/>
      <c r="I11" s="223"/>
      <c r="J11" s="223"/>
    </row>
    <row r="12" spans="1:10" ht="36.75" customHeight="1">
      <c r="A12" s="223"/>
      <c r="B12" s="223"/>
      <c r="C12" s="223"/>
      <c r="D12" s="223"/>
      <c r="E12" s="223"/>
      <c r="F12" s="223"/>
      <c r="G12" s="223"/>
      <c r="H12" s="223"/>
      <c r="I12" s="223"/>
      <c r="J12" s="223"/>
    </row>
    <row r="13" spans="1:10" ht="20.25">
      <c r="A13" s="90"/>
      <c r="B13" s="90"/>
      <c r="C13" s="90"/>
      <c r="D13" s="90"/>
      <c r="E13" s="90"/>
      <c r="F13" s="90"/>
      <c r="G13" s="90"/>
      <c r="H13" s="90"/>
      <c r="I13" s="90"/>
      <c r="J13" s="90"/>
    </row>
    <row r="14" spans="1:10" ht="22.5" customHeight="1">
      <c r="A14" s="91" t="s">
        <v>32</v>
      </c>
      <c r="B14" s="92"/>
      <c r="C14" s="92"/>
      <c r="D14" s="92"/>
      <c r="E14" s="92"/>
      <c r="F14" s="92"/>
      <c r="G14" s="92"/>
      <c r="H14" s="92"/>
      <c r="I14" s="92"/>
      <c r="J14" s="92"/>
    </row>
    <row r="15" spans="1:10" ht="15.75" customHeight="1">
      <c r="A15" s="93" t="s">
        <v>27</v>
      </c>
      <c r="B15" s="92"/>
      <c r="C15" s="92"/>
      <c r="D15" s="92"/>
      <c r="E15" s="92"/>
      <c r="F15" s="92"/>
      <c r="G15" s="92"/>
      <c r="H15" s="92"/>
      <c r="I15" s="92"/>
      <c r="J15" s="92"/>
    </row>
    <row r="16" spans="1:10" ht="15" customHeight="1">
      <c r="A16" s="94"/>
      <c r="B16" s="95"/>
      <c r="C16" s="95"/>
      <c r="D16" s="95"/>
      <c r="E16" s="95"/>
      <c r="F16" s="95"/>
      <c r="G16" s="95"/>
      <c r="H16" s="95"/>
      <c r="I16" s="95"/>
      <c r="J16" s="95"/>
    </row>
    <row r="17" spans="1:10" ht="27.75" customHeight="1">
      <c r="A17" s="222" t="s">
        <v>12</v>
      </c>
      <c r="B17" s="222" t="s">
        <v>13</v>
      </c>
      <c r="C17" s="222" t="s">
        <v>5</v>
      </c>
      <c r="D17" s="222" t="s">
        <v>65</v>
      </c>
      <c r="E17" s="222" t="s">
        <v>66</v>
      </c>
      <c r="F17" s="222" t="s">
        <v>67</v>
      </c>
      <c r="G17" s="222" t="s">
        <v>68</v>
      </c>
      <c r="H17" s="222" t="s">
        <v>69</v>
      </c>
      <c r="I17" s="222" t="s">
        <v>70</v>
      </c>
      <c r="J17" s="222" t="s">
        <v>71</v>
      </c>
    </row>
    <row r="18" spans="1:10" ht="27.75" customHeight="1">
      <c r="A18" s="222"/>
      <c r="B18" s="222"/>
      <c r="C18" s="222"/>
      <c r="D18" s="222"/>
      <c r="E18" s="222"/>
      <c r="F18" s="222"/>
      <c r="G18" s="222"/>
      <c r="H18" s="222"/>
      <c r="I18" s="222"/>
      <c r="J18" s="222"/>
    </row>
    <row r="19" spans="1:10" ht="27.75" customHeight="1">
      <c r="A19" s="222"/>
      <c r="B19" s="222"/>
      <c r="C19" s="222"/>
      <c r="D19" s="222"/>
      <c r="E19" s="222"/>
      <c r="F19" s="222"/>
      <c r="G19" s="222"/>
      <c r="H19" s="222"/>
      <c r="I19" s="222"/>
      <c r="J19" s="222"/>
    </row>
    <row r="20" spans="1:10" ht="27.75" customHeight="1">
      <c r="A20" s="222"/>
      <c r="B20" s="222"/>
      <c r="C20" s="222"/>
      <c r="D20" s="222"/>
      <c r="E20" s="222"/>
      <c r="F20" s="222"/>
      <c r="G20" s="222"/>
      <c r="H20" s="222"/>
      <c r="I20" s="222"/>
      <c r="J20" s="222"/>
    </row>
    <row r="21" spans="1:10" ht="45" customHeight="1">
      <c r="A21" s="222"/>
      <c r="B21" s="222"/>
      <c r="C21" s="222"/>
      <c r="D21" s="222"/>
      <c r="E21" s="222"/>
      <c r="F21" s="222"/>
      <c r="G21" s="222"/>
      <c r="H21" s="222"/>
      <c r="I21" s="222"/>
      <c r="J21" s="222"/>
    </row>
    <row r="22" spans="1:10" ht="15">
      <c r="A22" s="96">
        <v>1</v>
      </c>
      <c r="B22" s="96">
        <v>2</v>
      </c>
      <c r="C22" s="96">
        <v>3</v>
      </c>
      <c r="D22" s="96">
        <v>4</v>
      </c>
      <c r="E22" s="96">
        <v>5</v>
      </c>
      <c r="F22" s="96">
        <v>6</v>
      </c>
      <c r="G22" s="96">
        <v>7</v>
      </c>
      <c r="H22" s="96">
        <v>8</v>
      </c>
      <c r="I22" s="96">
        <v>9</v>
      </c>
      <c r="J22" s="96">
        <v>10</v>
      </c>
    </row>
    <row r="23" spans="1:10" ht="40.5">
      <c r="A23" s="46" t="s">
        <v>15</v>
      </c>
      <c r="B23" s="46"/>
      <c r="C23" s="46"/>
      <c r="D23" s="47" t="s">
        <v>16</v>
      </c>
      <c r="E23" s="96"/>
      <c r="F23" s="96"/>
      <c r="G23" s="96"/>
      <c r="H23" s="96"/>
      <c r="I23" s="97">
        <f>I24</f>
        <v>-988430</v>
      </c>
      <c r="J23" s="96"/>
    </row>
    <row r="24" spans="1:10" ht="40.5">
      <c r="A24" s="46" t="s">
        <v>17</v>
      </c>
      <c r="B24" s="46"/>
      <c r="C24" s="46"/>
      <c r="D24" s="47" t="s">
        <v>16</v>
      </c>
      <c r="E24" s="96"/>
      <c r="F24" s="96"/>
      <c r="G24" s="96"/>
      <c r="H24" s="96"/>
      <c r="I24" s="97">
        <f>SUM(I25:I29)</f>
        <v>-988430</v>
      </c>
      <c r="J24" s="96"/>
    </row>
    <row r="25" spans="1:10" ht="51" customHeight="1">
      <c r="A25" s="224" t="s">
        <v>117</v>
      </c>
      <c r="B25" s="224" t="s">
        <v>118</v>
      </c>
      <c r="C25" s="224" t="s">
        <v>62</v>
      </c>
      <c r="D25" s="226" t="s">
        <v>119</v>
      </c>
      <c r="E25" s="145" t="s">
        <v>154</v>
      </c>
      <c r="F25" s="98">
        <v>2021</v>
      </c>
      <c r="G25" s="99">
        <v>316025</v>
      </c>
      <c r="H25" s="98"/>
      <c r="I25" s="99">
        <v>316025</v>
      </c>
      <c r="J25" s="100">
        <v>100</v>
      </c>
    </row>
    <row r="26" spans="1:10" ht="51" customHeight="1">
      <c r="A26" s="225"/>
      <c r="B26" s="225"/>
      <c r="C26" s="225"/>
      <c r="D26" s="227"/>
      <c r="E26" s="145" t="s">
        <v>155</v>
      </c>
      <c r="F26" s="98"/>
      <c r="G26" s="99">
        <v>123368</v>
      </c>
      <c r="H26" s="98"/>
      <c r="I26" s="99">
        <v>123368</v>
      </c>
      <c r="J26" s="100"/>
    </row>
    <row r="27" spans="1:10" ht="129" customHeight="1">
      <c r="A27" s="49" t="s">
        <v>167</v>
      </c>
      <c r="B27" s="49" t="s">
        <v>168</v>
      </c>
      <c r="C27" s="49" t="s">
        <v>62</v>
      </c>
      <c r="D27" s="50" t="s">
        <v>169</v>
      </c>
      <c r="E27" s="145" t="s">
        <v>183</v>
      </c>
      <c r="F27" s="98">
        <v>2021</v>
      </c>
      <c r="G27" s="99">
        <v>28422</v>
      </c>
      <c r="H27" s="98"/>
      <c r="I27" s="99">
        <v>28422</v>
      </c>
      <c r="J27" s="100">
        <v>100</v>
      </c>
    </row>
    <row r="28" spans="1:10" ht="68.25" customHeight="1">
      <c r="A28" s="49" t="s">
        <v>142</v>
      </c>
      <c r="B28" s="49" t="s">
        <v>143</v>
      </c>
      <c r="C28" s="49" t="s">
        <v>62</v>
      </c>
      <c r="D28" s="50" t="s">
        <v>144</v>
      </c>
      <c r="E28" s="145" t="s">
        <v>153</v>
      </c>
      <c r="F28" s="98"/>
      <c r="G28" s="99"/>
      <c r="H28" s="98"/>
      <c r="I28" s="99">
        <f>-627823-28422</f>
        <v>-656245</v>
      </c>
      <c r="J28" s="100">
        <v>-10.5</v>
      </c>
    </row>
    <row r="29" spans="1:10" ht="60" customHeight="1">
      <c r="A29" s="49" t="s">
        <v>188</v>
      </c>
      <c r="B29" s="49" t="s">
        <v>61</v>
      </c>
      <c r="C29" s="87" t="s">
        <v>62</v>
      </c>
      <c r="D29" s="88" t="s">
        <v>63</v>
      </c>
      <c r="E29" s="145" t="s">
        <v>193</v>
      </c>
      <c r="F29" s="98"/>
      <c r="G29" s="99"/>
      <c r="H29" s="98"/>
      <c r="I29" s="99">
        <v>-800000</v>
      </c>
      <c r="J29" s="100">
        <v>-96.5</v>
      </c>
    </row>
    <row r="30" spans="1:10" ht="68.25" customHeight="1">
      <c r="A30" s="46" t="s">
        <v>133</v>
      </c>
      <c r="B30" s="46"/>
      <c r="C30" s="46"/>
      <c r="D30" s="47" t="s">
        <v>134</v>
      </c>
      <c r="E30" s="145"/>
      <c r="F30" s="98"/>
      <c r="G30" s="99"/>
      <c r="H30" s="98"/>
      <c r="I30" s="97">
        <f>I31</f>
        <v>-3094692</v>
      </c>
      <c r="J30" s="96"/>
    </row>
    <row r="31" spans="1:10" ht="68.25" customHeight="1">
      <c r="A31" s="46" t="s">
        <v>135</v>
      </c>
      <c r="B31" s="46"/>
      <c r="C31" s="46"/>
      <c r="D31" s="47" t="s">
        <v>134</v>
      </c>
      <c r="E31" s="145"/>
      <c r="F31" s="98"/>
      <c r="G31" s="99"/>
      <c r="H31" s="98"/>
      <c r="I31" s="97">
        <f>SUM(I32:I33)</f>
        <v>-3094692</v>
      </c>
      <c r="J31" s="96"/>
    </row>
    <row r="32" spans="1:10" ht="68.25" customHeight="1">
      <c r="A32" s="49" t="s">
        <v>136</v>
      </c>
      <c r="B32" s="49" t="s">
        <v>137</v>
      </c>
      <c r="C32" s="49" t="s">
        <v>62</v>
      </c>
      <c r="D32" s="151" t="s">
        <v>138</v>
      </c>
      <c r="E32" s="145" t="s">
        <v>161</v>
      </c>
      <c r="F32" s="98">
        <v>2021</v>
      </c>
      <c r="G32" s="99">
        <v>24600</v>
      </c>
      <c r="H32" s="98"/>
      <c r="I32" s="99">
        <v>24600</v>
      </c>
      <c r="J32" s="100">
        <v>100</v>
      </c>
    </row>
    <row r="33" spans="1:11" ht="68.25" customHeight="1">
      <c r="A33" s="87" t="s">
        <v>162</v>
      </c>
      <c r="B33" s="87" t="s">
        <v>61</v>
      </c>
      <c r="C33" s="87" t="s">
        <v>62</v>
      </c>
      <c r="D33" s="88" t="s">
        <v>63</v>
      </c>
      <c r="E33" s="101" t="s">
        <v>166</v>
      </c>
      <c r="F33" s="98"/>
      <c r="G33" s="99"/>
      <c r="H33" s="98"/>
      <c r="I33" s="99">
        <f>-1703756-300000-37256-580442-143838-24000-330000</f>
        <v>-3119292</v>
      </c>
      <c r="J33" s="100">
        <v>-37.3</v>
      </c>
      <c r="K33" s="152"/>
    </row>
    <row r="34" spans="1:10" ht="70.5" customHeight="1">
      <c r="A34" s="46" t="s">
        <v>58</v>
      </c>
      <c r="B34" s="46"/>
      <c r="C34" s="46"/>
      <c r="D34" s="47" t="s">
        <v>59</v>
      </c>
      <c r="E34" s="98"/>
      <c r="F34" s="98"/>
      <c r="G34" s="98"/>
      <c r="H34" s="98"/>
      <c r="I34" s="97">
        <f>I35</f>
        <v>2907463</v>
      </c>
      <c r="J34" s="98"/>
    </row>
    <row r="35" spans="1:10" ht="70.5" customHeight="1">
      <c r="A35" s="46" t="s">
        <v>60</v>
      </c>
      <c r="B35" s="46"/>
      <c r="C35" s="46"/>
      <c r="D35" s="47" t="s">
        <v>59</v>
      </c>
      <c r="E35" s="98"/>
      <c r="F35" s="98"/>
      <c r="G35" s="98"/>
      <c r="H35" s="98"/>
      <c r="I35" s="97">
        <f>SUM(I36:I37)</f>
        <v>2907463</v>
      </c>
      <c r="J35" s="98"/>
    </row>
    <row r="36" spans="1:10" ht="99.75" customHeight="1">
      <c r="A36" s="49" t="s">
        <v>139</v>
      </c>
      <c r="B36" s="49" t="s">
        <v>140</v>
      </c>
      <c r="C36" s="49" t="s">
        <v>108</v>
      </c>
      <c r="D36" s="50" t="s">
        <v>141</v>
      </c>
      <c r="E36" s="101" t="s">
        <v>152</v>
      </c>
      <c r="F36" s="98"/>
      <c r="G36" s="99">
        <v>-13224343</v>
      </c>
      <c r="H36" s="98">
        <v>-0.5</v>
      </c>
      <c r="I36" s="99">
        <v>-192537</v>
      </c>
      <c r="J36" s="100">
        <v>-91.5</v>
      </c>
    </row>
    <row r="37" spans="1:10" ht="105">
      <c r="A37" s="49" t="s">
        <v>106</v>
      </c>
      <c r="B37" s="87" t="s">
        <v>107</v>
      </c>
      <c r="C37" s="87" t="s">
        <v>108</v>
      </c>
      <c r="D37" s="88" t="s">
        <v>105</v>
      </c>
      <c r="E37" s="101" t="s">
        <v>109</v>
      </c>
      <c r="F37" s="98">
        <v>2021</v>
      </c>
      <c r="G37" s="99">
        <v>3100000</v>
      </c>
      <c r="H37" s="98"/>
      <c r="I37" s="99">
        <v>3100000</v>
      </c>
      <c r="J37" s="100">
        <v>100</v>
      </c>
    </row>
    <row r="38" spans="1:10" ht="20.25">
      <c r="A38" s="102" t="s">
        <v>72</v>
      </c>
      <c r="B38" s="102" t="s">
        <v>72</v>
      </c>
      <c r="C38" s="102" t="s">
        <v>72</v>
      </c>
      <c r="D38" s="102" t="s">
        <v>26</v>
      </c>
      <c r="E38" s="102" t="s">
        <v>72</v>
      </c>
      <c r="F38" s="102" t="s">
        <v>72</v>
      </c>
      <c r="G38" s="102" t="s">
        <v>72</v>
      </c>
      <c r="H38" s="103"/>
      <c r="I38" s="104">
        <f>I23+I30+I34</f>
        <v>-1175659</v>
      </c>
      <c r="J38" s="102" t="s">
        <v>72</v>
      </c>
    </row>
    <row r="42" spans="1:23" ht="28.5">
      <c r="A42" s="72"/>
      <c r="B42" s="72" t="s">
        <v>50</v>
      </c>
      <c r="C42" s="72"/>
      <c r="D42" s="72"/>
      <c r="E42" s="72"/>
      <c r="F42" s="72"/>
      <c r="G42" s="72"/>
      <c r="H42" s="72"/>
      <c r="I42" s="72" t="s">
        <v>96</v>
      </c>
      <c r="J42" s="72"/>
      <c r="K42" s="72"/>
      <c r="L42" s="58"/>
      <c r="M42" s="58"/>
      <c r="N42" s="58"/>
      <c r="O42" s="58"/>
      <c r="P42" s="58"/>
      <c r="Q42" s="58"/>
      <c r="R42" s="58"/>
      <c r="S42" s="81"/>
      <c r="T42" s="58"/>
      <c r="U42" s="58"/>
      <c r="V42" s="58"/>
      <c r="W42" s="58"/>
    </row>
    <row r="43" spans="1:11" ht="22.5">
      <c r="A43" s="41"/>
      <c r="B43" s="108"/>
      <c r="C43" s="108"/>
      <c r="D43" s="108"/>
      <c r="E43" s="108"/>
      <c r="F43" s="108"/>
      <c r="G43" s="108"/>
      <c r="H43" s="108"/>
      <c r="I43" s="108"/>
      <c r="J43" s="108"/>
      <c r="K43" s="108"/>
    </row>
    <row r="44" spans="1:11" ht="22.5">
      <c r="A44" s="41"/>
      <c r="B44" s="108"/>
      <c r="C44" s="108"/>
      <c r="D44" s="108"/>
      <c r="E44" s="108"/>
      <c r="F44" s="108"/>
      <c r="G44" s="108"/>
      <c r="H44" s="108"/>
      <c r="I44" s="108"/>
      <c r="J44" s="108"/>
      <c r="K44" s="108"/>
    </row>
    <row r="45" ht="12.75">
      <c r="I45" s="105"/>
    </row>
  </sheetData>
  <sheetProtection/>
  <mergeCells count="15">
    <mergeCell ref="A25:A26"/>
    <mergeCell ref="B25:B26"/>
    <mergeCell ref="C25:C26"/>
    <mergeCell ref="D25:D26"/>
    <mergeCell ref="F17:F21"/>
    <mergeCell ref="G17:G21"/>
    <mergeCell ref="H17:H21"/>
    <mergeCell ref="I17:I21"/>
    <mergeCell ref="J17:J21"/>
    <mergeCell ref="A11:J12"/>
    <mergeCell ref="A17:A21"/>
    <mergeCell ref="B17:B21"/>
    <mergeCell ref="C17:C21"/>
    <mergeCell ref="D17:D21"/>
    <mergeCell ref="E17:E21"/>
  </mergeCells>
  <printOptions/>
  <pageMargins left="0.5511811023622047" right="0.15748031496062992" top="0.984251968503937" bottom="0.5905511811023623" header="0.5118110236220472" footer="0.5118110236220472"/>
  <pageSetup horizontalDpi="600" verticalDpi="600"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="65" zoomScaleNormal="65" zoomScalePageLayoutView="0" workbookViewId="0" topLeftCell="F1">
      <selection activeCell="H4" sqref="H4"/>
    </sheetView>
  </sheetViews>
  <sheetFormatPr defaultColWidth="9.125" defaultRowHeight="12.75"/>
  <cols>
    <col min="1" max="1" width="18.125" style="5" customWidth="1"/>
    <col min="2" max="2" width="16.125" style="5" customWidth="1"/>
    <col min="3" max="3" width="17.875" style="5" customWidth="1"/>
    <col min="4" max="4" width="58.625" style="5" customWidth="1"/>
    <col min="5" max="5" width="86.50390625" style="5" customWidth="1"/>
    <col min="6" max="6" width="26.625" style="40" customWidth="1"/>
    <col min="7" max="7" width="24.125" style="5" bestFit="1" customWidth="1"/>
    <col min="8" max="8" width="21.625" style="5" bestFit="1" customWidth="1"/>
    <col min="9" max="9" width="20.00390625" style="5" bestFit="1" customWidth="1"/>
    <col min="10" max="10" width="18.375" style="5" bestFit="1" customWidth="1"/>
    <col min="11" max="11" width="10.50390625" style="5" bestFit="1" customWidth="1"/>
    <col min="12" max="16384" width="9.125" style="5" customWidth="1"/>
  </cols>
  <sheetData>
    <row r="1" spans="8:10" ht="22.5">
      <c r="H1" s="72" t="s">
        <v>74</v>
      </c>
      <c r="J1" s="2"/>
    </row>
    <row r="2" spans="8:11" ht="22.5">
      <c r="H2" s="73" t="s">
        <v>53</v>
      </c>
      <c r="J2" s="44"/>
      <c r="K2"/>
    </row>
    <row r="3" spans="8:11" ht="22.5">
      <c r="H3" s="73" t="s">
        <v>49</v>
      </c>
      <c r="J3" s="2"/>
      <c r="K3"/>
    </row>
    <row r="4" spans="8:11" ht="22.5">
      <c r="H4" s="72" t="s">
        <v>214</v>
      </c>
      <c r="J4" s="2"/>
      <c r="K4"/>
    </row>
    <row r="5" spans="8:11" ht="22.5">
      <c r="H5" s="72"/>
      <c r="J5" s="2"/>
      <c r="K5"/>
    </row>
    <row r="6" spans="8:11" ht="22.5">
      <c r="H6" s="72"/>
      <c r="J6" s="2"/>
      <c r="K6"/>
    </row>
    <row r="7" spans="1:10" ht="33.75" customHeight="1">
      <c r="A7" s="240" t="s">
        <v>55</v>
      </c>
      <c r="B7" s="240"/>
      <c r="C7" s="240"/>
      <c r="D7" s="240"/>
      <c r="E7" s="240"/>
      <c r="F7" s="240"/>
      <c r="G7" s="240"/>
      <c r="H7" s="240"/>
      <c r="I7" s="240"/>
      <c r="J7" s="240"/>
    </row>
    <row r="8" spans="1:10" ht="22.5">
      <c r="A8" s="57"/>
      <c r="B8" s="57"/>
      <c r="C8" s="57"/>
      <c r="D8" s="57"/>
      <c r="E8" s="57"/>
      <c r="F8" s="57"/>
      <c r="G8" s="57"/>
      <c r="H8" s="57"/>
      <c r="I8" s="57"/>
      <c r="J8" s="57"/>
    </row>
    <row r="9" ht="21">
      <c r="A9" s="56">
        <v>21528000000</v>
      </c>
    </row>
    <row r="10" ht="18">
      <c r="A10" s="45" t="s">
        <v>27</v>
      </c>
    </row>
    <row r="11" ht="18">
      <c r="J11" s="43" t="s">
        <v>0</v>
      </c>
    </row>
    <row r="12" spans="1:10" s="42" customFormat="1" ht="41.25" customHeight="1">
      <c r="A12" s="241" t="s">
        <v>12</v>
      </c>
      <c r="B12" s="241" t="s">
        <v>13</v>
      </c>
      <c r="C12" s="241" t="s">
        <v>5</v>
      </c>
      <c r="D12" s="241" t="s">
        <v>43</v>
      </c>
      <c r="E12" s="241" t="s">
        <v>44</v>
      </c>
      <c r="F12" s="241" t="s">
        <v>45</v>
      </c>
      <c r="G12" s="241" t="s">
        <v>30</v>
      </c>
      <c r="H12" s="241" t="s">
        <v>1</v>
      </c>
      <c r="I12" s="241" t="s">
        <v>2</v>
      </c>
      <c r="J12" s="241"/>
    </row>
    <row r="13" spans="1:10" s="42" customFormat="1" ht="9.75" customHeight="1" hidden="1">
      <c r="A13" s="241"/>
      <c r="B13" s="241"/>
      <c r="C13" s="241"/>
      <c r="D13" s="241"/>
      <c r="E13" s="241"/>
      <c r="F13" s="241"/>
      <c r="G13" s="241"/>
      <c r="H13" s="241"/>
      <c r="I13" s="241"/>
      <c r="J13" s="241"/>
    </row>
    <row r="14" spans="1:10" s="42" customFormat="1" ht="15" hidden="1">
      <c r="A14" s="241"/>
      <c r="B14" s="241"/>
      <c r="C14" s="241"/>
      <c r="D14" s="241"/>
      <c r="E14" s="241"/>
      <c r="F14" s="241"/>
      <c r="G14" s="241"/>
      <c r="H14" s="241"/>
      <c r="I14" s="241"/>
      <c r="J14" s="241"/>
    </row>
    <row r="15" spans="1:10" s="42" customFormat="1" ht="9.75" customHeight="1" hidden="1">
      <c r="A15" s="241"/>
      <c r="B15" s="241"/>
      <c r="C15" s="241"/>
      <c r="D15" s="241"/>
      <c r="E15" s="241"/>
      <c r="F15" s="241"/>
      <c r="G15" s="241"/>
      <c r="H15" s="241"/>
      <c r="I15" s="241"/>
      <c r="J15" s="241"/>
    </row>
    <row r="16" spans="1:10" s="42" customFormat="1" ht="15" hidden="1">
      <c r="A16" s="241"/>
      <c r="B16" s="241"/>
      <c r="C16" s="241"/>
      <c r="D16" s="241"/>
      <c r="E16" s="241"/>
      <c r="F16" s="241"/>
      <c r="G16" s="241"/>
      <c r="H16" s="241"/>
      <c r="I16" s="241"/>
      <c r="J16" s="241"/>
    </row>
    <row r="17" spans="1:10" s="42" customFormat="1" ht="51" customHeight="1">
      <c r="A17" s="241"/>
      <c r="B17" s="241"/>
      <c r="C17" s="241"/>
      <c r="D17" s="241"/>
      <c r="E17" s="241"/>
      <c r="F17" s="241"/>
      <c r="G17" s="241"/>
      <c r="H17" s="241"/>
      <c r="I17" s="241" t="s">
        <v>3</v>
      </c>
      <c r="J17" s="241" t="s">
        <v>4</v>
      </c>
    </row>
    <row r="18" spans="1:10" s="42" customFormat="1" ht="99.75" customHeight="1">
      <c r="A18" s="241"/>
      <c r="B18" s="241"/>
      <c r="C18" s="241"/>
      <c r="D18" s="241"/>
      <c r="E18" s="241"/>
      <c r="F18" s="241"/>
      <c r="G18" s="241"/>
      <c r="H18" s="241"/>
      <c r="I18" s="241"/>
      <c r="J18" s="241"/>
    </row>
    <row r="19" spans="1:10" ht="15">
      <c r="A19" s="63">
        <v>1</v>
      </c>
      <c r="B19" s="63">
        <v>2</v>
      </c>
      <c r="C19" s="63">
        <v>3</v>
      </c>
      <c r="D19" s="63">
        <v>4</v>
      </c>
      <c r="E19" s="63">
        <v>5</v>
      </c>
      <c r="F19" s="63">
        <v>6</v>
      </c>
      <c r="G19" s="63">
        <v>7</v>
      </c>
      <c r="H19" s="63">
        <v>8</v>
      </c>
      <c r="I19" s="63">
        <v>9</v>
      </c>
      <c r="J19" s="63">
        <v>10</v>
      </c>
    </row>
    <row r="20" spans="1:10" s="72" customFormat="1" ht="48.75" customHeight="1">
      <c r="A20" s="46" t="s">
        <v>15</v>
      </c>
      <c r="B20" s="46"/>
      <c r="C20" s="46"/>
      <c r="D20" s="47" t="s">
        <v>16</v>
      </c>
      <c r="E20" s="64"/>
      <c r="F20" s="64"/>
      <c r="G20" s="83">
        <f>G21</f>
        <v>613234</v>
      </c>
      <c r="H20" s="83">
        <f>H21</f>
        <v>1546176</v>
      </c>
      <c r="I20" s="83">
        <f>I21</f>
        <v>-932942</v>
      </c>
      <c r="J20" s="83">
        <f>J21</f>
        <v>-932942</v>
      </c>
    </row>
    <row r="21" spans="1:10" s="72" customFormat="1" ht="51" customHeight="1">
      <c r="A21" s="46" t="s">
        <v>17</v>
      </c>
      <c r="B21" s="46"/>
      <c r="C21" s="46"/>
      <c r="D21" s="47" t="s">
        <v>16</v>
      </c>
      <c r="E21" s="64"/>
      <c r="F21" s="64"/>
      <c r="G21" s="83">
        <f>H21+I21</f>
        <v>613234</v>
      </c>
      <c r="H21" s="83">
        <f>SUM(H22:H34)</f>
        <v>1546176</v>
      </c>
      <c r="I21" s="83">
        <f>SUM(I22:I34)</f>
        <v>-932942</v>
      </c>
      <c r="J21" s="83">
        <f>SUM(J22:J34)</f>
        <v>-932942</v>
      </c>
    </row>
    <row r="22" spans="1:10" s="72" customFormat="1" ht="158.25" customHeight="1">
      <c r="A22" s="49" t="s">
        <v>18</v>
      </c>
      <c r="B22" s="49" t="s">
        <v>19</v>
      </c>
      <c r="C22" s="49" t="s">
        <v>20</v>
      </c>
      <c r="D22" s="48" t="s">
        <v>21</v>
      </c>
      <c r="E22" s="48" t="s">
        <v>47</v>
      </c>
      <c r="F22" s="51" t="s">
        <v>184</v>
      </c>
      <c r="G22" s="80">
        <f>H22+I22</f>
        <v>39798</v>
      </c>
      <c r="H22" s="80">
        <f>39798</f>
        <v>39798</v>
      </c>
      <c r="I22" s="80"/>
      <c r="J22" s="80"/>
    </row>
    <row r="23" spans="1:10" s="72" customFormat="1" ht="162.75" customHeight="1">
      <c r="A23" s="49" t="s">
        <v>22</v>
      </c>
      <c r="B23" s="49" t="s">
        <v>23</v>
      </c>
      <c r="C23" s="49" t="s">
        <v>24</v>
      </c>
      <c r="D23" s="50" t="s">
        <v>25</v>
      </c>
      <c r="E23" s="156" t="s">
        <v>48</v>
      </c>
      <c r="F23" s="51" t="s">
        <v>205</v>
      </c>
      <c r="G23" s="80">
        <f aca="true" t="shared" si="0" ref="G23:G33">H23+I23</f>
        <v>142329</v>
      </c>
      <c r="H23" s="80">
        <f>63696+78633</f>
        <v>142329</v>
      </c>
      <c r="I23" s="80"/>
      <c r="J23" s="80"/>
    </row>
    <row r="24" spans="1:10" s="72" customFormat="1" ht="173.25" customHeight="1">
      <c r="A24" s="49" t="s">
        <v>196</v>
      </c>
      <c r="B24" s="49" t="s">
        <v>197</v>
      </c>
      <c r="C24" s="49" t="s">
        <v>115</v>
      </c>
      <c r="D24" s="50" t="s">
        <v>198</v>
      </c>
      <c r="E24" s="157" t="s">
        <v>199</v>
      </c>
      <c r="F24" s="158" t="s">
        <v>200</v>
      </c>
      <c r="G24" s="80">
        <f t="shared" si="0"/>
        <v>500000</v>
      </c>
      <c r="H24" s="80">
        <v>500000</v>
      </c>
      <c r="I24" s="80"/>
      <c r="J24" s="80"/>
    </row>
    <row r="25" spans="1:10" s="72" customFormat="1" ht="155.25" customHeight="1">
      <c r="A25" s="49" t="s">
        <v>113</v>
      </c>
      <c r="B25" s="49" t="s">
        <v>114</v>
      </c>
      <c r="C25" s="49" t="s">
        <v>115</v>
      </c>
      <c r="D25" s="50" t="s">
        <v>116</v>
      </c>
      <c r="E25" s="48" t="s">
        <v>156</v>
      </c>
      <c r="F25" s="51" t="s">
        <v>206</v>
      </c>
      <c r="G25" s="80">
        <f t="shared" si="0"/>
        <v>285645</v>
      </c>
      <c r="H25" s="80">
        <v>285645</v>
      </c>
      <c r="I25" s="80"/>
      <c r="J25" s="80"/>
    </row>
    <row r="26" spans="1:10" s="72" customFormat="1" ht="163.5" customHeight="1">
      <c r="A26" s="224" t="s">
        <v>117</v>
      </c>
      <c r="B26" s="224" t="s">
        <v>118</v>
      </c>
      <c r="C26" s="224" t="s">
        <v>62</v>
      </c>
      <c r="D26" s="226" t="s">
        <v>119</v>
      </c>
      <c r="E26" s="156" t="s">
        <v>48</v>
      </c>
      <c r="F26" s="51" t="s">
        <v>205</v>
      </c>
      <c r="G26" s="80">
        <f t="shared" si="0"/>
        <v>316025</v>
      </c>
      <c r="H26" s="80"/>
      <c r="I26" s="80">
        <f>J26</f>
        <v>316025</v>
      </c>
      <c r="J26" s="80">
        <f>316025</f>
        <v>316025</v>
      </c>
    </row>
    <row r="27" spans="1:10" s="72" customFormat="1" ht="163.5" customHeight="1">
      <c r="A27" s="225"/>
      <c r="B27" s="225"/>
      <c r="C27" s="225"/>
      <c r="D27" s="227"/>
      <c r="E27" s="156" t="s">
        <v>46</v>
      </c>
      <c r="F27" s="51" t="s">
        <v>207</v>
      </c>
      <c r="G27" s="80">
        <f>H27+I27</f>
        <v>123368</v>
      </c>
      <c r="H27" s="80"/>
      <c r="I27" s="80">
        <f>J27</f>
        <v>123368</v>
      </c>
      <c r="J27" s="80">
        <v>123368</v>
      </c>
    </row>
    <row r="28" spans="1:10" s="72" customFormat="1" ht="120" customHeight="1">
      <c r="A28" s="49" t="s">
        <v>167</v>
      </c>
      <c r="B28" s="49" t="s">
        <v>168</v>
      </c>
      <c r="C28" s="49" t="s">
        <v>62</v>
      </c>
      <c r="D28" s="50" t="s">
        <v>169</v>
      </c>
      <c r="E28" s="232" t="s">
        <v>157</v>
      </c>
      <c r="F28" s="235" t="s">
        <v>201</v>
      </c>
      <c r="G28" s="80">
        <f t="shared" si="0"/>
        <v>28422</v>
      </c>
      <c r="H28" s="80"/>
      <c r="I28" s="80">
        <f>J28</f>
        <v>28422</v>
      </c>
      <c r="J28" s="80">
        <v>28422</v>
      </c>
    </row>
    <row r="29" spans="1:10" s="72" customFormat="1" ht="79.5" customHeight="1">
      <c r="A29" s="49" t="s">
        <v>142</v>
      </c>
      <c r="B29" s="49" t="s">
        <v>143</v>
      </c>
      <c r="C29" s="49" t="s">
        <v>62</v>
      </c>
      <c r="D29" s="50" t="s">
        <v>144</v>
      </c>
      <c r="E29" s="233"/>
      <c r="F29" s="236"/>
      <c r="G29" s="80">
        <f t="shared" si="0"/>
        <v>-656245</v>
      </c>
      <c r="H29" s="80"/>
      <c r="I29" s="80">
        <f>J29</f>
        <v>-656245</v>
      </c>
      <c r="J29" s="80">
        <f>-627823-28422</f>
        <v>-656245</v>
      </c>
    </row>
    <row r="30" spans="1:10" s="72" customFormat="1" ht="79.5" customHeight="1">
      <c r="A30" s="49" t="s">
        <v>188</v>
      </c>
      <c r="B30" s="49" t="s">
        <v>61</v>
      </c>
      <c r="C30" s="87" t="s">
        <v>62</v>
      </c>
      <c r="D30" s="88" t="s">
        <v>63</v>
      </c>
      <c r="E30" s="234"/>
      <c r="F30" s="237"/>
      <c r="G30" s="80">
        <f t="shared" si="0"/>
        <v>-800000</v>
      </c>
      <c r="H30" s="80"/>
      <c r="I30" s="80">
        <f>J30</f>
        <v>-800000</v>
      </c>
      <c r="J30" s="80">
        <v>-800000</v>
      </c>
    </row>
    <row r="31" spans="1:10" s="72" customFormat="1" ht="163.5" customHeight="1">
      <c r="A31" s="49" t="s">
        <v>189</v>
      </c>
      <c r="B31" s="49" t="s">
        <v>190</v>
      </c>
      <c r="C31" s="49" t="s">
        <v>191</v>
      </c>
      <c r="D31" s="50" t="s">
        <v>192</v>
      </c>
      <c r="E31" s="156" t="s">
        <v>194</v>
      </c>
      <c r="F31" s="51" t="s">
        <v>195</v>
      </c>
      <c r="G31" s="80">
        <f t="shared" si="0"/>
        <v>300000</v>
      </c>
      <c r="H31" s="80">
        <v>300000</v>
      </c>
      <c r="I31" s="80"/>
      <c r="J31" s="80"/>
    </row>
    <row r="32" spans="1:10" s="72" customFormat="1" ht="162.75" customHeight="1">
      <c r="A32" s="224" t="s">
        <v>110</v>
      </c>
      <c r="B32" s="224" t="s">
        <v>111</v>
      </c>
      <c r="C32" s="224" t="s">
        <v>108</v>
      </c>
      <c r="D32" s="226" t="s">
        <v>112</v>
      </c>
      <c r="E32" s="48" t="s">
        <v>156</v>
      </c>
      <c r="F32" s="51" t="s">
        <v>208</v>
      </c>
      <c r="G32" s="80">
        <f t="shared" si="0"/>
        <v>166054</v>
      </c>
      <c r="H32" s="80">
        <f>78260+46724+41070</f>
        <v>166054</v>
      </c>
      <c r="I32" s="80"/>
      <c r="J32" s="80"/>
    </row>
    <row r="33" spans="1:10" s="72" customFormat="1" ht="136.5" customHeight="1">
      <c r="A33" s="239"/>
      <c r="B33" s="239"/>
      <c r="C33" s="239"/>
      <c r="D33" s="238"/>
      <c r="E33" s="48" t="s">
        <v>185</v>
      </c>
      <c r="F33" s="51" t="s">
        <v>186</v>
      </c>
      <c r="G33" s="80">
        <f t="shared" si="0"/>
        <v>24000</v>
      </c>
      <c r="H33" s="80">
        <v>24000</v>
      </c>
      <c r="I33" s="80"/>
      <c r="J33" s="80"/>
    </row>
    <row r="34" spans="1:10" s="72" customFormat="1" ht="164.25" customHeight="1">
      <c r="A34" s="225"/>
      <c r="B34" s="225"/>
      <c r="C34" s="225"/>
      <c r="D34" s="227"/>
      <c r="E34" s="48" t="s">
        <v>47</v>
      </c>
      <c r="F34" s="51" t="s">
        <v>184</v>
      </c>
      <c r="G34" s="80">
        <f>H34+I34</f>
        <v>143838</v>
      </c>
      <c r="H34" s="80">
        <v>88350</v>
      </c>
      <c r="I34" s="80">
        <f>J34</f>
        <v>55488</v>
      </c>
      <c r="J34" s="80">
        <v>55488</v>
      </c>
    </row>
    <row r="35" spans="1:10" s="72" customFormat="1" ht="48.75" customHeight="1">
      <c r="A35" s="46" t="s">
        <v>120</v>
      </c>
      <c r="B35" s="46"/>
      <c r="C35" s="46"/>
      <c r="D35" s="47" t="s">
        <v>121</v>
      </c>
      <c r="E35" s="48"/>
      <c r="F35" s="51"/>
      <c r="G35" s="83">
        <f>G36</f>
        <v>162186</v>
      </c>
      <c r="H35" s="83">
        <f>H36</f>
        <v>162186</v>
      </c>
      <c r="I35" s="80"/>
      <c r="J35" s="80"/>
    </row>
    <row r="36" spans="1:10" s="72" customFormat="1" ht="51.75" customHeight="1">
      <c r="A36" s="46" t="s">
        <v>122</v>
      </c>
      <c r="B36" s="46"/>
      <c r="C36" s="46"/>
      <c r="D36" s="47" t="s">
        <v>121</v>
      </c>
      <c r="E36" s="48"/>
      <c r="F36" s="51"/>
      <c r="G36" s="83">
        <f>H36+I36</f>
        <v>162186</v>
      </c>
      <c r="H36" s="83">
        <f>SUM(H37)</f>
        <v>162186</v>
      </c>
      <c r="I36" s="80"/>
      <c r="J36" s="80"/>
    </row>
    <row r="37" spans="1:10" s="72" customFormat="1" ht="138" customHeight="1">
      <c r="A37" s="49" t="s">
        <v>123</v>
      </c>
      <c r="B37" s="49" t="s">
        <v>124</v>
      </c>
      <c r="C37" s="49" t="s">
        <v>125</v>
      </c>
      <c r="D37" s="50" t="s">
        <v>126</v>
      </c>
      <c r="E37" s="157" t="s">
        <v>158</v>
      </c>
      <c r="F37" s="51" t="s">
        <v>209</v>
      </c>
      <c r="G37" s="80">
        <f>H37</f>
        <v>162186</v>
      </c>
      <c r="H37" s="80">
        <f>25000+49950+49980+37256</f>
        <v>162186</v>
      </c>
      <c r="I37" s="80"/>
      <c r="J37" s="80"/>
    </row>
    <row r="38" spans="1:10" s="72" customFormat="1" ht="75.75" customHeight="1">
      <c r="A38" s="46" t="s">
        <v>127</v>
      </c>
      <c r="B38" s="46"/>
      <c r="C38" s="46"/>
      <c r="D38" s="47" t="s">
        <v>128</v>
      </c>
      <c r="E38" s="157"/>
      <c r="F38" s="51"/>
      <c r="G38" s="83">
        <f>G39</f>
        <v>401367</v>
      </c>
      <c r="H38" s="83">
        <f>H39</f>
        <v>45000</v>
      </c>
      <c r="I38" s="83">
        <f>I39</f>
        <v>356367</v>
      </c>
      <c r="J38" s="83">
        <f>J39</f>
        <v>356367</v>
      </c>
    </row>
    <row r="39" spans="1:10" s="72" customFormat="1" ht="80.25" customHeight="1">
      <c r="A39" s="46" t="s">
        <v>129</v>
      </c>
      <c r="B39" s="46"/>
      <c r="C39" s="46"/>
      <c r="D39" s="47" t="s">
        <v>128</v>
      </c>
      <c r="E39" s="157"/>
      <c r="F39" s="51"/>
      <c r="G39" s="83">
        <f>H39+I39</f>
        <v>401367</v>
      </c>
      <c r="H39" s="83">
        <f>SUM(H40:H41)</f>
        <v>45000</v>
      </c>
      <c r="I39" s="83">
        <f>SUM(I40:I41)</f>
        <v>356367</v>
      </c>
      <c r="J39" s="83">
        <f>SUM(J40:J41)</f>
        <v>356367</v>
      </c>
    </row>
    <row r="40" spans="1:10" s="72" customFormat="1" ht="89.25" customHeight="1">
      <c r="A40" s="49" t="s">
        <v>130</v>
      </c>
      <c r="B40" s="49" t="s">
        <v>131</v>
      </c>
      <c r="C40" s="49" t="s">
        <v>20</v>
      </c>
      <c r="D40" s="50" t="s">
        <v>132</v>
      </c>
      <c r="E40" s="242" t="s">
        <v>159</v>
      </c>
      <c r="F40" s="243" t="s">
        <v>202</v>
      </c>
      <c r="G40" s="80">
        <f>H40+I40</f>
        <v>45000</v>
      </c>
      <c r="H40" s="80">
        <v>45000</v>
      </c>
      <c r="I40" s="80"/>
      <c r="J40" s="80"/>
    </row>
    <row r="41" spans="1:10" s="72" customFormat="1" ht="153" customHeight="1">
      <c r="A41" s="49" t="s">
        <v>145</v>
      </c>
      <c r="B41" s="49" t="s">
        <v>146</v>
      </c>
      <c r="C41" s="49"/>
      <c r="D41" s="50" t="s">
        <v>147</v>
      </c>
      <c r="E41" s="234"/>
      <c r="F41" s="237"/>
      <c r="G41" s="80">
        <f>H41+I41</f>
        <v>356367</v>
      </c>
      <c r="H41" s="80"/>
      <c r="I41" s="80">
        <f>J41</f>
        <v>356367</v>
      </c>
      <c r="J41" s="80">
        <v>356367</v>
      </c>
    </row>
    <row r="42" spans="1:10" s="72" customFormat="1" ht="49.5" customHeight="1">
      <c r="A42" s="46" t="s">
        <v>133</v>
      </c>
      <c r="B42" s="46"/>
      <c r="C42" s="46"/>
      <c r="D42" s="47" t="s">
        <v>134</v>
      </c>
      <c r="E42" s="146"/>
      <c r="F42" s="147"/>
      <c r="G42" s="83">
        <f>G43</f>
        <v>-3094692</v>
      </c>
      <c r="H42" s="83"/>
      <c r="I42" s="83">
        <f>I43</f>
        <v>-3094692</v>
      </c>
      <c r="J42" s="83">
        <f>J43</f>
        <v>-3094692</v>
      </c>
    </row>
    <row r="43" spans="1:10" s="72" customFormat="1" ht="47.25" customHeight="1">
      <c r="A43" s="46" t="s">
        <v>135</v>
      </c>
      <c r="B43" s="46"/>
      <c r="C43" s="46"/>
      <c r="D43" s="47" t="s">
        <v>134</v>
      </c>
      <c r="E43" s="146"/>
      <c r="F43" s="147"/>
      <c r="G43" s="83">
        <f>H43+I43</f>
        <v>-3094692</v>
      </c>
      <c r="H43" s="83"/>
      <c r="I43" s="83">
        <f>SUM(I44:I45)</f>
        <v>-3094692</v>
      </c>
      <c r="J43" s="83">
        <f>SUM(J44:J45)</f>
        <v>-3094692</v>
      </c>
    </row>
    <row r="44" spans="1:10" s="72" customFormat="1" ht="162.75" customHeight="1">
      <c r="A44" s="49" t="s">
        <v>136</v>
      </c>
      <c r="B44" s="49" t="s">
        <v>137</v>
      </c>
      <c r="C44" s="49" t="s">
        <v>62</v>
      </c>
      <c r="D44" s="151" t="s">
        <v>138</v>
      </c>
      <c r="E44" s="48" t="s">
        <v>165</v>
      </c>
      <c r="F44" s="51" t="s">
        <v>203</v>
      </c>
      <c r="G44" s="80">
        <f>H44+I44</f>
        <v>24600</v>
      </c>
      <c r="H44" s="80"/>
      <c r="I44" s="80">
        <f>J44</f>
        <v>24600</v>
      </c>
      <c r="J44" s="80">
        <v>24600</v>
      </c>
    </row>
    <row r="45" spans="1:10" s="72" customFormat="1" ht="116.25" customHeight="1">
      <c r="A45" s="87" t="s">
        <v>162</v>
      </c>
      <c r="B45" s="87" t="s">
        <v>61</v>
      </c>
      <c r="C45" s="87" t="s">
        <v>62</v>
      </c>
      <c r="D45" s="88" t="s">
        <v>63</v>
      </c>
      <c r="E45" s="48" t="s">
        <v>163</v>
      </c>
      <c r="F45" s="51" t="s">
        <v>164</v>
      </c>
      <c r="G45" s="80">
        <f>H45+I45</f>
        <v>-3119292</v>
      </c>
      <c r="H45" s="80"/>
      <c r="I45" s="80">
        <f>J45</f>
        <v>-3119292</v>
      </c>
      <c r="J45" s="80">
        <f>-1703756-300000-37256-580442-143838-24000-330000</f>
        <v>-3119292</v>
      </c>
    </row>
    <row r="46" spans="1:10" s="72" customFormat="1" ht="60.75">
      <c r="A46" s="46" t="s">
        <v>58</v>
      </c>
      <c r="B46" s="84"/>
      <c r="C46" s="85"/>
      <c r="D46" s="86" t="s">
        <v>59</v>
      </c>
      <c r="E46" s="48"/>
      <c r="F46" s="51"/>
      <c r="G46" s="83">
        <f>G47</f>
        <v>687905</v>
      </c>
      <c r="H46" s="83">
        <f>H47</f>
        <v>880442</v>
      </c>
      <c r="I46" s="83">
        <f>I47</f>
        <v>-192537</v>
      </c>
      <c r="J46" s="83">
        <f>J47</f>
        <v>-192537</v>
      </c>
    </row>
    <row r="47" spans="1:10" s="72" customFormat="1" ht="75.75" customHeight="1">
      <c r="A47" s="46" t="s">
        <v>60</v>
      </c>
      <c r="B47" s="84"/>
      <c r="C47" s="85"/>
      <c r="D47" s="86" t="s">
        <v>59</v>
      </c>
      <c r="E47" s="48"/>
      <c r="F47" s="51"/>
      <c r="G47" s="83">
        <f>H47+I47</f>
        <v>687905</v>
      </c>
      <c r="H47" s="83">
        <f>SUM(H48:H50)</f>
        <v>880442</v>
      </c>
      <c r="I47" s="83">
        <f>SUM(I48:I50)</f>
        <v>-192537</v>
      </c>
      <c r="J47" s="83">
        <f>SUM(J48:J50)</f>
        <v>-192537</v>
      </c>
    </row>
    <row r="48" spans="1:10" s="72" customFormat="1" ht="153" customHeight="1">
      <c r="A48" s="224" t="s">
        <v>179</v>
      </c>
      <c r="B48" s="228" t="s">
        <v>180</v>
      </c>
      <c r="C48" s="228" t="s">
        <v>182</v>
      </c>
      <c r="D48" s="230" t="s">
        <v>181</v>
      </c>
      <c r="E48" s="50" t="s">
        <v>64</v>
      </c>
      <c r="F48" s="51" t="s">
        <v>160</v>
      </c>
      <c r="G48" s="80">
        <f>H48+I48</f>
        <v>300000</v>
      </c>
      <c r="H48" s="80">
        <v>300000</v>
      </c>
      <c r="I48" s="80"/>
      <c r="J48" s="80"/>
    </row>
    <row r="49" spans="1:10" s="72" customFormat="1" ht="153" customHeight="1">
      <c r="A49" s="225"/>
      <c r="B49" s="229"/>
      <c r="C49" s="229"/>
      <c r="D49" s="231"/>
      <c r="E49" s="50" t="s">
        <v>187</v>
      </c>
      <c r="F49" s="51" t="s">
        <v>204</v>
      </c>
      <c r="G49" s="80">
        <f>H49</f>
        <v>580442</v>
      </c>
      <c r="H49" s="80">
        <f>580442</f>
        <v>580442</v>
      </c>
      <c r="I49" s="80"/>
      <c r="J49" s="80"/>
    </row>
    <row r="50" spans="1:10" s="72" customFormat="1" ht="162.75" customHeight="1">
      <c r="A50" s="49" t="s">
        <v>139</v>
      </c>
      <c r="B50" s="87" t="s">
        <v>140</v>
      </c>
      <c r="C50" s="87" t="s">
        <v>108</v>
      </c>
      <c r="D50" s="88" t="s">
        <v>141</v>
      </c>
      <c r="E50" s="50" t="s">
        <v>64</v>
      </c>
      <c r="F50" s="51" t="s">
        <v>210</v>
      </c>
      <c r="G50" s="155">
        <f>H50+I50</f>
        <v>-192537</v>
      </c>
      <c r="H50" s="155"/>
      <c r="I50" s="155">
        <f>J50</f>
        <v>-192537</v>
      </c>
      <c r="J50" s="155">
        <v>-192537</v>
      </c>
    </row>
    <row r="51" spans="1:10" ht="22.5">
      <c r="A51" s="66" t="s">
        <v>28</v>
      </c>
      <c r="B51" s="66" t="s">
        <v>28</v>
      </c>
      <c r="C51" s="66" t="s">
        <v>28</v>
      </c>
      <c r="D51" s="67" t="s">
        <v>26</v>
      </c>
      <c r="E51" s="66" t="s">
        <v>28</v>
      </c>
      <c r="F51" s="66" t="s">
        <v>28</v>
      </c>
      <c r="G51" s="65">
        <f>G20+G35+G38+G42+G46</f>
        <v>-1230000</v>
      </c>
      <c r="H51" s="65">
        <f>H20+H35+H38+H42+H46</f>
        <v>2633804</v>
      </c>
      <c r="I51" s="65">
        <f>I20+I35+I38+I42+I46</f>
        <v>-3863804</v>
      </c>
      <c r="J51" s="65">
        <f>J20+J35+J38+J42+J46</f>
        <v>-3863804</v>
      </c>
    </row>
    <row r="52" spans="1:10" ht="22.5">
      <c r="A52" s="76"/>
      <c r="B52" s="76"/>
      <c r="C52" s="76"/>
      <c r="D52" s="77"/>
      <c r="E52" s="76"/>
      <c r="F52" s="76"/>
      <c r="G52" s="78"/>
      <c r="H52" s="78"/>
      <c r="I52" s="78"/>
      <c r="J52" s="78"/>
    </row>
    <row r="53" spans="1:10" ht="22.5">
      <c r="A53" s="76"/>
      <c r="B53" s="76"/>
      <c r="C53" s="76"/>
      <c r="D53" s="77"/>
      <c r="E53" s="76"/>
      <c r="F53" s="76"/>
      <c r="G53" s="78"/>
      <c r="H53" s="78"/>
      <c r="I53" s="78"/>
      <c r="J53" s="78"/>
    </row>
    <row r="54" spans="1:10" ht="22.5">
      <c r="A54" s="76"/>
      <c r="B54" s="76"/>
      <c r="C54" s="76"/>
      <c r="D54" s="77"/>
      <c r="E54" s="76"/>
      <c r="F54" s="76"/>
      <c r="G54" s="78"/>
      <c r="H54" s="78"/>
      <c r="I54" s="78"/>
      <c r="J54" s="78"/>
    </row>
    <row r="55" spans="1:13" ht="22.5">
      <c r="A55" s="2" t="s">
        <v>50</v>
      </c>
      <c r="B55" s="2"/>
      <c r="C55" s="2"/>
      <c r="D55" s="2"/>
      <c r="E55" s="2"/>
      <c r="F55" s="2"/>
      <c r="G55" s="2"/>
      <c r="H55" s="2"/>
      <c r="I55" s="2" t="s">
        <v>96</v>
      </c>
      <c r="J55" s="2"/>
      <c r="K55" s="41"/>
      <c r="L55" s="2"/>
      <c r="M55"/>
    </row>
    <row r="56" spans="4:10" ht="18">
      <c r="D56" s="27"/>
      <c r="E56" s="27"/>
      <c r="F56" s="43"/>
      <c r="G56" s="27"/>
      <c r="H56" s="27"/>
      <c r="I56" s="27"/>
      <c r="J56" s="27"/>
    </row>
    <row r="58" spans="7:8" ht="30">
      <c r="G58" s="70"/>
      <c r="H58" s="70"/>
    </row>
    <row r="59" spans="7:8" ht="30">
      <c r="G59" s="71"/>
      <c r="H59" s="71"/>
    </row>
    <row r="60" spans="7:8" ht="30">
      <c r="G60" s="70"/>
      <c r="H60" s="70"/>
    </row>
    <row r="61" spans="7:8" ht="30">
      <c r="G61" s="70"/>
      <c r="H61" s="70"/>
    </row>
  </sheetData>
  <sheetProtection/>
  <mergeCells count="28">
    <mergeCell ref="A26:A27"/>
    <mergeCell ref="B26:B27"/>
    <mergeCell ref="C26:C27"/>
    <mergeCell ref="D26:D27"/>
    <mergeCell ref="H12:H18"/>
    <mergeCell ref="I12:J16"/>
    <mergeCell ref="E40:E41"/>
    <mergeCell ref="F40:F41"/>
    <mergeCell ref="F12:F18"/>
    <mergeCell ref="G12:G18"/>
    <mergeCell ref="I17:I18"/>
    <mergeCell ref="J17:J18"/>
    <mergeCell ref="A7:J7"/>
    <mergeCell ref="A12:A18"/>
    <mergeCell ref="B12:B18"/>
    <mergeCell ref="C12:C18"/>
    <mergeCell ref="D12:D18"/>
    <mergeCell ref="E12:E18"/>
    <mergeCell ref="A48:A49"/>
    <mergeCell ref="B48:B49"/>
    <mergeCell ref="C48:C49"/>
    <mergeCell ref="D48:D49"/>
    <mergeCell ref="E28:E30"/>
    <mergeCell ref="F28:F30"/>
    <mergeCell ref="D32:D34"/>
    <mergeCell ref="A32:A34"/>
    <mergeCell ref="B32:B34"/>
    <mergeCell ref="C32:C3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vd-zag1</cp:lastModifiedBy>
  <cp:lastPrinted>2021-09-08T04:52:44Z</cp:lastPrinted>
  <dcterms:created xsi:type="dcterms:W3CDTF">2019-10-18T11:31:34Z</dcterms:created>
  <dcterms:modified xsi:type="dcterms:W3CDTF">2021-09-10T12:24:16Z</dcterms:modified>
  <cp:category/>
  <cp:version/>
  <cp:contentType/>
  <cp:contentStatus/>
</cp:coreProperties>
</file>