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505" windowHeight="7830" activeTab="0"/>
  </bookViews>
  <sheets>
    <sheet name="Перелік (1) -2018 " sheetId="1" r:id="rId1"/>
    <sheet name="Калькул. (2) -2018" sheetId="2" r:id="rId2"/>
    <sheet name="Матер.(3) -2018 " sheetId="3" r:id="rId3"/>
    <sheet name="ЗП (4) -2018 " sheetId="4" r:id="rId4"/>
    <sheet name="Зарпл.доп.перс.(5) -2018" sheetId="5" r:id="rId5"/>
    <sheet name="Ком.витр. (6) -2018 (3)" sheetId="6" r:id="rId6"/>
  </sheets>
  <definedNames/>
  <calcPr fullCalcOnLoad="1"/>
</workbook>
</file>

<file path=xl/sharedStrings.xml><?xml version="1.0" encoding="utf-8"?>
<sst xmlns="http://schemas.openxmlformats.org/spreadsheetml/2006/main" count="321" uniqueCount="179">
  <si>
    <t>Загальний холестерин</t>
  </si>
  <si>
    <t>Калькуляція</t>
  </si>
  <si>
    <t>№ п/п</t>
  </si>
  <si>
    <t>Матеріали</t>
  </si>
  <si>
    <t>Заробітна плата</t>
  </si>
  <si>
    <t>з дод.  №3</t>
  </si>
  <si>
    <t>з дод.  №4</t>
  </si>
  <si>
    <t>№ з/п</t>
  </si>
  <si>
    <t>Кількість</t>
  </si>
  <si>
    <t>Вартість, грн.</t>
  </si>
  <si>
    <t>мл</t>
  </si>
  <si>
    <t>Вата нестер., 100 гр</t>
  </si>
  <si>
    <t>гр</t>
  </si>
  <si>
    <t>Разом:</t>
  </si>
  <si>
    <t>Рукавички одноразові нестер.</t>
  </si>
  <si>
    <t>пара</t>
  </si>
  <si>
    <t>шт</t>
  </si>
  <si>
    <t>Скарифікатор</t>
  </si>
  <si>
    <t>наб.</t>
  </si>
  <si>
    <t>Льодяна оцтова кислота, 1000 мл</t>
  </si>
  <si>
    <t>Лимонно-кислий натрій, 1000гр</t>
  </si>
  <si>
    <t>Хлорид натрію, 1000 гр</t>
  </si>
  <si>
    <t>Сульфосаліцилова кислота, 1000 гр</t>
  </si>
  <si>
    <t>Універ. папір  для визнач.РН сечі, уп.-100шт</t>
  </si>
  <si>
    <t>Кіл-ть  шт.од.</t>
  </si>
  <si>
    <t>Серед.річна місячна ЗП, грн.</t>
  </si>
  <si>
    <t>Серед.місячна норма трив.     роб.часу, хв.</t>
  </si>
  <si>
    <t>Похвил. тариф. ставка, грн.</t>
  </si>
  <si>
    <t xml:space="preserve">Забір крові з пальця </t>
  </si>
  <si>
    <t>Загальний аналіз крові</t>
  </si>
  <si>
    <t>Аналіз крові на цукор</t>
  </si>
  <si>
    <t>Загальний аналіз сечі</t>
  </si>
  <si>
    <t>Посада</t>
  </si>
  <si>
    <t>Кіл-ть посад</t>
  </si>
  <si>
    <t>Всього ФЗП на рік</t>
  </si>
  <si>
    <t>Лікарі</t>
  </si>
  <si>
    <t>Найменування</t>
  </si>
  <si>
    <t xml:space="preserve">Розрахунок  матеріальних  витрат  </t>
  </si>
  <si>
    <t>Одиниця виміру</t>
  </si>
  <si>
    <t>Наконечник для дозатора</t>
  </si>
  <si>
    <t>Середній медичний персонал</t>
  </si>
  <si>
    <t>3*0,06</t>
  </si>
  <si>
    <t>Універ. папір "Глюкотест", уп.-100шт</t>
  </si>
  <si>
    <t xml:space="preserve">Забір крові з вени  </t>
  </si>
  <si>
    <t>Шприц 10,0</t>
  </si>
  <si>
    <t>№ з/р</t>
  </si>
  <si>
    <t>"</t>
  </si>
  <si>
    <t>Спец. не медики</t>
  </si>
  <si>
    <t>Молодший медперсонал КДЛ</t>
  </si>
  <si>
    <t xml:space="preserve">Лікар - лаборант 1 к., 12 т.р.  </t>
  </si>
  <si>
    <t>Коефіцієнт  зарплати допоміжного персоналу до зарплати основного персоналу по клініко-діагност.лабораторії  складає :</t>
  </si>
  <si>
    <t>Тривал. роб.часу на 1 аналіз, хв.</t>
  </si>
  <si>
    <t>ЗП на 1 аналіз, грн.</t>
  </si>
  <si>
    <t>Всього ЗП на 1 аналіз, грн.</t>
  </si>
  <si>
    <t>Всього :</t>
  </si>
  <si>
    <t>2.</t>
  </si>
  <si>
    <t>1.</t>
  </si>
  <si>
    <t>3.</t>
  </si>
  <si>
    <t>4.</t>
  </si>
  <si>
    <t>на  2018 рік</t>
  </si>
  <si>
    <t>Вартість аналізу, грн.</t>
  </si>
  <si>
    <t>з дод.  №6</t>
  </si>
  <si>
    <t>1 аналіз</t>
  </si>
  <si>
    <t>Вартість,  грн.</t>
  </si>
  <si>
    <t xml:space="preserve">Найменування  </t>
  </si>
  <si>
    <t>Одиниця вимірювання</t>
  </si>
  <si>
    <t xml:space="preserve">                                                       на  2018 рік</t>
  </si>
  <si>
    <t xml:space="preserve">1.  Загальний  аналіз  крові  </t>
  </si>
  <si>
    <t>3.  Загальний  холестерин</t>
  </si>
  <si>
    <t xml:space="preserve">          Забір крові з пальця</t>
  </si>
  <si>
    <t xml:space="preserve">          Загальний  аналіз  крові   ( Hв,  L,  ШОЕ ) </t>
  </si>
  <si>
    <t xml:space="preserve">          Забір крові з вени </t>
  </si>
  <si>
    <t xml:space="preserve">          Загальний  холестерин</t>
  </si>
  <si>
    <t>Імерсійне масло, 100 мл</t>
  </si>
  <si>
    <t>ВСЬОГО   загальний  аналіз  крові:</t>
  </si>
  <si>
    <t>2.  Цукор</t>
  </si>
  <si>
    <t xml:space="preserve">          Лейкоцитарна  формула</t>
  </si>
  <si>
    <t xml:space="preserve">          Еритроцити  </t>
  </si>
  <si>
    <t xml:space="preserve">          Цукор</t>
  </si>
  <si>
    <t>ВСЬОГО     аналіз на цукор :</t>
  </si>
  <si>
    <t>Комунальні послуги</t>
  </si>
  <si>
    <t>Бланк аналізу</t>
  </si>
  <si>
    <t>ВСЬОГО  загальний холестерин :</t>
  </si>
  <si>
    <t>Разом  загальний аналіз сечі :</t>
  </si>
  <si>
    <t>Потреба  на 1 аналіз</t>
  </si>
  <si>
    <r>
      <t xml:space="preserve">Ціна  за  одиницю   </t>
    </r>
  </si>
  <si>
    <t>Перелік</t>
  </si>
  <si>
    <t xml:space="preserve">Середньомісячна кількість Гкал за опалювальний сезон - 569 Гкал.,  </t>
  </si>
  <si>
    <t>На  опалювання  КДЛ в середньому : 569 : 25620,9 х 400,8 = 8,901 Гкал/міс.</t>
  </si>
  <si>
    <t xml:space="preserve">                Теплопостачання</t>
  </si>
  <si>
    <t xml:space="preserve">                Водопостачання</t>
  </si>
  <si>
    <t xml:space="preserve">                Електроенергія</t>
  </si>
  <si>
    <t xml:space="preserve">Середньомісячна кількість Квт електроенергії по КЗ "ЦМЛ"- 68047 Квт.,  </t>
  </si>
  <si>
    <t>Неохлор для обробки кушетки, 1000 мл</t>
  </si>
  <si>
    <t>Електрокардіографія</t>
  </si>
  <si>
    <t>см</t>
  </si>
  <si>
    <t>Гель, 250 мл</t>
  </si>
  <si>
    <t xml:space="preserve">4.  Загальний  аналіз  сечі  </t>
  </si>
  <si>
    <t>5.   Електрокардіографія</t>
  </si>
  <si>
    <t>Разом  ЕКГ :</t>
  </si>
  <si>
    <t>Лікар функц.діагн.  (сер.)</t>
  </si>
  <si>
    <t>Сестра мед.функц.діагн. (сер.)</t>
  </si>
  <si>
    <t>5.</t>
  </si>
  <si>
    <t>ЗП допом. перс., грн   (x 0,24)</t>
  </si>
  <si>
    <t xml:space="preserve">          Кф. ЗП  доп.перс. =  47545,02 : 197511,44  =  0,24.</t>
  </si>
  <si>
    <t>Витрати електроенергії на  КДЛ в середньому - 68047 : 25620,9 х 400,8 = 1064 Квт/міс.</t>
  </si>
  <si>
    <t>Розрахунок  комунальних  витрат</t>
  </si>
  <si>
    <t>1 обстеж.</t>
  </si>
  <si>
    <t>платних  медичних  послуг ,  що  надаються</t>
  </si>
  <si>
    <t xml:space="preserve">Комунальному  некомерційному  підприємству  </t>
  </si>
  <si>
    <t>Заступник  міського  голови</t>
  </si>
  <si>
    <t>О.А. Тарабака</t>
  </si>
  <si>
    <t xml:space="preserve">Розрахунок  основної  і додаткової  заробітної  плати  </t>
  </si>
  <si>
    <t xml:space="preserve">в  середньому за  місяць складає 73508 аналізів. </t>
  </si>
  <si>
    <t xml:space="preserve">      Згідно  реєстраційної  документації  КДЛ  загальна  кількість  досліджень по лабораторії </t>
  </si>
  <si>
    <t>На  опалювання  КФД в середньому : 569 : 25620,9 х 38,9 = 0,8639 Гкал/міс.</t>
  </si>
  <si>
    <t>Витрати електроенергії на  КФД в середньому - 68047 : 25620,9 х 38,9 = 103 Квт/міс.</t>
  </si>
  <si>
    <t>Додаток  2                                          до рішення виконавчого           комітету міської ради   від___________№___</t>
  </si>
  <si>
    <t>собівартості послуг,  що надаються</t>
  </si>
  <si>
    <t>Додаток  3                                           до  рішення виконавчого          комітету міської ради від___________№___</t>
  </si>
  <si>
    <t>Додаток 4                                    до  рішення виконавчого             комітету міської ради від___________№___</t>
  </si>
  <si>
    <t>Додаток  5                                    до  рішення виконавчого комітету міської ради від___________№___</t>
  </si>
  <si>
    <t>Розрахунок  заробітної плати   допоміжного персоналу  по клініко-діагностичній лабораторії на 2018 рік</t>
  </si>
  <si>
    <t>Розрахунок заробітної плати  основного персоналу   по клініко-діагностичній лабораторії   на 2018 рік</t>
  </si>
  <si>
    <t>Додаток  6                                              до  рішення виконавчого                        комітету міської ради від___________№___</t>
  </si>
  <si>
    <t xml:space="preserve"> по клініко-діагностичній лабораторії на 2018 рік</t>
  </si>
  <si>
    <t xml:space="preserve">   Комунальним  закладом  "Центральна  міська  лікарня  міста НоваКаховка"</t>
  </si>
  <si>
    <t xml:space="preserve">  "Центр  первинної  медико-санітарної  допомоги  міста Нова Каховка"</t>
  </si>
  <si>
    <t>Загальна  площа  КЗ "ЦМЛ м. Н. Каховка" - 25620,9 м², площа  КДЛ - 400,8 м².</t>
  </si>
  <si>
    <t xml:space="preserve">Середньомісячна кількість води по західному крилу (за даними ПУ ВКХ) -217,875 м³.,  </t>
  </si>
  <si>
    <t>Площа  західного крила  - 1465,5 м², площа  КДЛ - 400,8 м².</t>
  </si>
  <si>
    <t>Витрати води на  КДЛ в середньому : 217,875 : 1465,5 х 400,8 = 59,587 м³/міс.</t>
  </si>
  <si>
    <t>Загальна  площа  КЗ "ЦМЛ м. Н. Каховка" - 25620,9 м², площа  КФД - 38,9 м².</t>
  </si>
  <si>
    <r>
      <t xml:space="preserve">Вартість теплопостачання  на 1 аналіз  - 8,901 Гкал : 73508 х 1819,45 = </t>
    </r>
    <r>
      <rPr>
        <b/>
        <sz val="14"/>
        <color indexed="8"/>
        <rFont val="Times New Roman"/>
        <family val="1"/>
      </rPr>
      <t xml:space="preserve">0,22 грн. </t>
    </r>
  </si>
  <si>
    <r>
      <t xml:space="preserve">Вартість теплопостачання  на 1 досл.  - 0,8639 Гкал : 2200 х 1819,45 = </t>
    </r>
    <r>
      <rPr>
        <b/>
        <sz val="14"/>
        <color indexed="8"/>
        <rFont val="Times New Roman"/>
        <family val="1"/>
      </rPr>
      <t xml:space="preserve">0,71 грн. </t>
    </r>
  </si>
  <si>
    <r>
      <t xml:space="preserve">Вартість водоопостачання  на 1 аналіз  -59,587 м³ : 73508 х 22,02 = </t>
    </r>
    <r>
      <rPr>
        <b/>
        <sz val="14"/>
        <rFont val="Times New Roman"/>
        <family val="1"/>
      </rPr>
      <t>0,02</t>
    </r>
    <r>
      <rPr>
        <sz val="14"/>
        <rFont val="Times New Roman"/>
        <family val="1"/>
      </rPr>
      <t xml:space="preserve"> грн. </t>
    </r>
  </si>
  <si>
    <r>
      <t xml:space="preserve">Вартість електроенергії  на 1 аналіз  - 1064 Квт : 73508 х 2,6677 =  </t>
    </r>
    <r>
      <rPr>
        <b/>
        <sz val="14"/>
        <color indexed="8"/>
        <rFont val="Times New Roman"/>
        <family val="1"/>
      </rPr>
      <t>0,04</t>
    </r>
    <r>
      <rPr>
        <sz val="14"/>
        <color indexed="8"/>
        <rFont val="Times New Roman"/>
        <family val="1"/>
      </rPr>
      <t xml:space="preserve"> грн. </t>
    </r>
  </si>
  <si>
    <r>
      <t xml:space="preserve">Вартість електроенергії  на 1 дослідження ЕКГ - 103 Квт : 2200 х 2,6677 =  </t>
    </r>
    <r>
      <rPr>
        <b/>
        <sz val="14"/>
        <color indexed="8"/>
        <rFont val="Times New Roman"/>
        <family val="1"/>
      </rPr>
      <t>0,12</t>
    </r>
    <r>
      <rPr>
        <sz val="14"/>
        <color indexed="8"/>
        <rFont val="Times New Roman"/>
        <family val="1"/>
      </rPr>
      <t xml:space="preserve"> грн. </t>
    </r>
  </si>
  <si>
    <t xml:space="preserve">      Згідно  реєстраційної  документації  КФД  загальна  кількість  досліджень по кабінету в середньому за  місяць  складає 2200 </t>
  </si>
  <si>
    <t>досліджень.  Площа  КФД - 38,9 м².</t>
  </si>
  <si>
    <r>
      <t xml:space="preserve">ФЗП на рік  по штат. розпису  </t>
    </r>
    <r>
      <rPr>
        <i/>
        <sz val="11"/>
        <color indexed="8"/>
        <rFont val="Times New Roman"/>
        <family val="1"/>
      </rPr>
      <t>(в сер.на 1 ст.)</t>
    </r>
  </si>
  <si>
    <r>
      <t xml:space="preserve">доплата до мінім.ЗП       </t>
    </r>
    <r>
      <rPr>
        <i/>
        <sz val="11"/>
        <rFont val="Times New Roman"/>
        <family val="1"/>
      </rPr>
      <t>(в сер.на 1 ст.)</t>
    </r>
  </si>
  <si>
    <r>
      <t xml:space="preserve">ФЗП на рік  по штат. розпису </t>
    </r>
    <r>
      <rPr>
        <i/>
        <sz val="11"/>
        <color indexed="8"/>
        <rFont val="Times New Roman"/>
        <family val="1"/>
      </rPr>
      <t>(в сер.на 1 ст.)</t>
    </r>
  </si>
  <si>
    <r>
      <t xml:space="preserve">Мат.допомога  на оздор.  </t>
    </r>
    <r>
      <rPr>
        <i/>
        <sz val="11"/>
        <color indexed="8"/>
        <rFont val="Times New Roman"/>
        <family val="1"/>
      </rPr>
      <t>(в сер.на 1 ст.)</t>
    </r>
  </si>
  <si>
    <t>Фельдшер - лаборант  (сер.)</t>
  </si>
  <si>
    <t>Фельдшер - лаборант  в.к., 10 т.р</t>
  </si>
  <si>
    <t>Сестра мед.процедурного кабінету (сер.)</t>
  </si>
  <si>
    <t>по Комунальному закладу "Центральна міська лікарня міста Нова Каховка"   на 2018 рік</t>
  </si>
  <si>
    <t>Спирт 96⁰, 100 мл</t>
  </si>
  <si>
    <r>
      <t xml:space="preserve">Реактив </t>
    </r>
    <r>
      <rPr>
        <sz val="10"/>
        <rFont val="Times New Roman"/>
        <family val="1"/>
      </rPr>
      <t>(1наб. на 180 визначень)</t>
    </r>
  </si>
  <si>
    <r>
      <t xml:space="preserve">Контрольний матеріал </t>
    </r>
    <r>
      <rPr>
        <sz val="10"/>
        <rFont val="Times New Roman"/>
        <family val="1"/>
      </rPr>
      <t>"Біоконт ГК"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(1 наб.- 3фл.х5мл)</t>
    </r>
  </si>
  <si>
    <r>
      <t xml:space="preserve">Камера Гаряева  </t>
    </r>
    <r>
      <rPr>
        <sz val="10"/>
        <rFont val="Times New Roman"/>
        <family val="1"/>
      </rPr>
      <t>(на 10000 досл.)</t>
    </r>
  </si>
  <si>
    <r>
      <t xml:space="preserve">Піпетка Панченкова  </t>
    </r>
    <r>
      <rPr>
        <sz val="10"/>
        <rFont val="Times New Roman"/>
        <family val="1"/>
      </rPr>
      <t>(на 5 визн.)</t>
    </r>
  </si>
  <si>
    <r>
      <t xml:space="preserve">Апарат Панченкова </t>
    </r>
    <r>
      <rPr>
        <sz val="10"/>
        <rFont val="Times New Roman"/>
        <family val="1"/>
      </rPr>
      <t>(на 2000 визн.)</t>
    </r>
  </si>
  <si>
    <r>
      <t xml:space="preserve">Піпетка Салі  </t>
    </r>
    <r>
      <rPr>
        <sz val="10"/>
        <rFont val="Times New Roman"/>
        <family val="1"/>
      </rPr>
      <t>(на 1000 дослід.)</t>
    </r>
  </si>
  <si>
    <r>
      <t xml:space="preserve">Пробірка 10х90  </t>
    </r>
    <r>
      <rPr>
        <sz val="10"/>
        <rFont val="Times New Roman"/>
        <family val="1"/>
      </rPr>
      <t>(на 100 досл.)</t>
    </r>
  </si>
  <si>
    <r>
      <t xml:space="preserve">Пробірка 14х100  </t>
    </r>
    <r>
      <rPr>
        <sz val="10"/>
        <rFont val="Times New Roman"/>
        <family val="1"/>
      </rPr>
      <t>(на 100 досл.)</t>
    </r>
  </si>
  <si>
    <r>
      <t xml:space="preserve">Фіксатор Май-Грюнвальда </t>
    </r>
    <r>
      <rPr>
        <sz val="10"/>
        <rFont val="Times New Roman"/>
        <family val="1"/>
      </rPr>
      <t>(1000 мл на 450 визн.)</t>
    </r>
  </si>
  <si>
    <r>
      <t xml:space="preserve">Краска Романовского </t>
    </r>
    <r>
      <rPr>
        <sz val="10"/>
        <rFont val="Times New Roman"/>
        <family val="1"/>
      </rPr>
      <t>(1000 мл на 450визн.)</t>
    </r>
  </si>
  <si>
    <r>
      <t xml:space="preserve">Предметне скло  </t>
    </r>
    <r>
      <rPr>
        <sz val="10"/>
        <rFont val="Times New Roman"/>
        <family val="1"/>
      </rPr>
      <t>(на 10 досл.)</t>
    </r>
  </si>
  <si>
    <r>
      <t xml:space="preserve">Пробірка 14х120  </t>
    </r>
    <r>
      <rPr>
        <sz val="10"/>
        <rFont val="Times New Roman"/>
        <family val="1"/>
      </rPr>
      <t>(на 100 досл.)</t>
    </r>
  </si>
  <si>
    <r>
      <t xml:space="preserve">Піпетка 10,0  </t>
    </r>
    <r>
      <rPr>
        <sz val="10"/>
        <rFont val="Times New Roman"/>
        <family val="1"/>
      </rPr>
      <t>(на 100 дослід.)</t>
    </r>
  </si>
  <si>
    <r>
      <t xml:space="preserve">Піпетка 0,1 </t>
    </r>
    <r>
      <rPr>
        <sz val="10"/>
        <rFont val="Times New Roman"/>
        <family val="1"/>
      </rPr>
      <t>(на 100 дослід.)</t>
    </r>
  </si>
  <si>
    <r>
      <t xml:space="preserve">Піпетка 1,0 </t>
    </r>
    <r>
      <rPr>
        <sz val="10"/>
        <rFont val="Times New Roman"/>
        <family val="1"/>
      </rPr>
      <t>(на 100 дослід.)</t>
    </r>
  </si>
  <si>
    <r>
      <t xml:space="preserve">Пробірка 16х150  </t>
    </r>
    <r>
      <rPr>
        <sz val="10"/>
        <rFont val="Times New Roman"/>
        <family val="1"/>
      </rPr>
      <t>(на 100 досл.)</t>
    </r>
  </si>
  <si>
    <r>
      <t xml:space="preserve">Реактив </t>
    </r>
    <r>
      <rPr>
        <sz val="10"/>
        <rFont val="Times New Roman"/>
        <family val="1"/>
      </rPr>
      <t>(1наб. на 80 визначень)</t>
    </r>
  </si>
  <si>
    <r>
      <t xml:space="preserve">Піпетка 2,0 </t>
    </r>
    <r>
      <rPr>
        <sz val="10"/>
        <rFont val="Times New Roman"/>
        <family val="1"/>
      </rPr>
      <t>(на 100 дослід.)</t>
    </r>
  </si>
  <si>
    <r>
      <t xml:space="preserve">Дозатор 10 мкл </t>
    </r>
    <r>
      <rPr>
        <sz val="10"/>
        <rFont val="Times New Roman"/>
        <family val="1"/>
      </rPr>
      <t>(на 10000 дослід.)</t>
    </r>
  </si>
  <si>
    <r>
      <t xml:space="preserve">Пробірка центриф. б/поділок </t>
    </r>
    <r>
      <rPr>
        <sz val="10"/>
        <rFont val="Times New Roman"/>
        <family val="1"/>
      </rPr>
      <t>(на 100 досл.)</t>
    </r>
  </si>
  <si>
    <r>
      <t xml:space="preserve">Предметне скло </t>
    </r>
    <r>
      <rPr>
        <sz val="10"/>
        <rFont val="Times New Roman"/>
        <family val="1"/>
      </rPr>
      <t>(на 10 досл.)</t>
    </r>
  </si>
  <si>
    <r>
      <t xml:space="preserve">Покровне скло </t>
    </r>
    <r>
      <rPr>
        <sz val="10"/>
        <rFont val="Times New Roman"/>
        <family val="1"/>
      </rPr>
      <t>(на 10 досл.)</t>
    </r>
  </si>
  <si>
    <r>
      <t xml:space="preserve">ЕКГ- папір </t>
    </r>
    <r>
      <rPr>
        <sz val="10"/>
        <rFont val="Times New Roman"/>
        <family val="1"/>
      </rPr>
      <t>11см х 2500см</t>
    </r>
  </si>
  <si>
    <t xml:space="preserve">  Комунального закладу "Центральна міська лікарня міста Нова Каховка"  для  комунального некомерційного підприємства "Центр первинної медико-санітарної допомоги міста Нова Каховка"                            на 2018 рік</t>
  </si>
  <si>
    <t xml:space="preserve">   Комунальним  закладом  "Центральна  міська  лікарня  міста Нова Каховка"</t>
  </si>
  <si>
    <t>Комунальному некомерційному підприємству  "Центр первинної медико-санітарної допомоги міста  Нова Каховка"</t>
  </si>
  <si>
    <t>Нарахування на ЗП                  ( 22 % )</t>
  </si>
  <si>
    <t>Всього  вартість комунальних послуг на 1 досл. ЕКГ: 0,71+0,12=0,83грн.</t>
  </si>
  <si>
    <t>Всього вартість комунальних послуг на 1 аналіз: 0,22+0,02+0,04=0,28грн.</t>
  </si>
  <si>
    <t>Додаток                                                до  рішення виконавчого комітету міської ради від___________№___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</si>
</sst>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0"/>
      <color indexed="60"/>
      <name val="Calibri"/>
      <family val="2"/>
    </font>
    <font>
      <b/>
      <sz val="16"/>
      <color indexed="60"/>
      <name val="Calibri"/>
      <family val="2"/>
    </font>
    <font>
      <sz val="10"/>
      <color indexed="19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30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0" fontId="13" fillId="0" borderId="15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33" borderId="12" xfId="0" applyFont="1" applyFill="1" applyBorder="1" applyAlignment="1">
      <alignment horizontal="left"/>
    </xf>
    <xf numFmtId="2" fontId="15" fillId="0" borderId="15" xfId="0" applyNumberFormat="1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2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5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" fontId="15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2" xfId="0" applyFont="1" applyBorder="1" applyAlignment="1">
      <alignment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/>
    </xf>
    <xf numFmtId="165" fontId="30" fillId="33" borderId="16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 vertical="center"/>
    </xf>
    <xf numFmtId="165" fontId="17" fillId="33" borderId="12" xfId="0" applyNumberFormat="1" applyFont="1" applyFill="1" applyBorder="1" applyAlignment="1">
      <alignment horizontal="center" vertical="center"/>
    </xf>
    <xf numFmtId="164" fontId="17" fillId="33" borderId="12" xfId="0" applyNumberFormat="1" applyFont="1" applyFill="1" applyBorder="1" applyAlignment="1">
      <alignment horizontal="center"/>
    </xf>
    <xf numFmtId="0" fontId="17" fillId="33" borderId="11" xfId="0" applyNumberFormat="1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2" fontId="29" fillId="33" borderId="12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165" fontId="30" fillId="33" borderId="0" xfId="0" applyNumberFormat="1" applyFont="1" applyFill="1" applyBorder="1" applyAlignment="1">
      <alignment horizontal="center" vertical="center"/>
    </xf>
    <xf numFmtId="164" fontId="17" fillId="33" borderId="12" xfId="0" applyNumberFormat="1" applyFont="1" applyFill="1" applyBorder="1" applyAlignment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/>
    </xf>
    <xf numFmtId="165" fontId="30" fillId="33" borderId="16" xfId="0" applyNumberFormat="1" applyFont="1" applyFill="1" applyBorder="1" applyAlignment="1">
      <alignment horizontal="center" vertical="center"/>
    </xf>
    <xf numFmtId="165" fontId="17" fillId="33" borderId="16" xfId="0" applyNumberFormat="1" applyFont="1" applyFill="1" applyBorder="1" applyAlignment="1">
      <alignment horizontal="center" vertical="center"/>
    </xf>
    <xf numFmtId="2" fontId="29" fillId="33" borderId="12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wrapText="1"/>
    </xf>
    <xf numFmtId="0" fontId="17" fillId="33" borderId="10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64" fontId="17" fillId="33" borderId="1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wrapText="1"/>
    </xf>
    <xf numFmtId="0" fontId="17" fillId="33" borderId="16" xfId="0" applyFont="1" applyFill="1" applyBorder="1" applyAlignment="1">
      <alignment horizontal="center" wrapText="1"/>
    </xf>
    <xf numFmtId="0" fontId="17" fillId="33" borderId="13" xfId="0" applyNumberFormat="1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right"/>
    </xf>
    <xf numFmtId="0" fontId="31" fillId="33" borderId="12" xfId="0" applyFont="1" applyFill="1" applyBorder="1" applyAlignment="1">
      <alignment/>
    </xf>
    <xf numFmtId="2" fontId="17" fillId="33" borderId="14" xfId="0" applyNumberFormat="1" applyFont="1" applyFill="1" applyBorder="1" applyAlignment="1">
      <alignment horizontal="center"/>
    </xf>
    <xf numFmtId="2" fontId="17" fillId="33" borderId="0" xfId="0" applyNumberFormat="1" applyFont="1" applyFill="1" applyAlignment="1">
      <alignment horizontal="center"/>
    </xf>
    <xf numFmtId="0" fontId="17" fillId="33" borderId="12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horizontal="right"/>
    </xf>
    <xf numFmtId="0" fontId="17" fillId="33" borderId="12" xfId="0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right"/>
    </xf>
    <xf numFmtId="0" fontId="29" fillId="33" borderId="14" xfId="0" applyFont="1" applyFill="1" applyBorder="1" applyAlignment="1">
      <alignment/>
    </xf>
    <xf numFmtId="165" fontId="17" fillId="33" borderId="0" xfId="0" applyNumberFormat="1" applyFont="1" applyFill="1" applyAlignment="1">
      <alignment horizontal="center"/>
    </xf>
    <xf numFmtId="164" fontId="17" fillId="33" borderId="14" xfId="0" applyNumberFormat="1" applyFont="1" applyFill="1" applyBorder="1" applyAlignment="1">
      <alignment horizontal="center"/>
    </xf>
    <xf numFmtId="0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 vertical="center"/>
    </xf>
    <xf numFmtId="0" fontId="17" fillId="33" borderId="14" xfId="0" applyNumberFormat="1" applyFont="1" applyFill="1" applyBorder="1" applyAlignment="1">
      <alignment horizontal="right"/>
    </xf>
    <xf numFmtId="165" fontId="17" fillId="33" borderId="16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165" fontId="17" fillId="33" borderId="13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165" fontId="17" fillId="33" borderId="12" xfId="0" applyNumberFormat="1" applyFont="1" applyFill="1" applyBorder="1" applyAlignment="1">
      <alignment horizontal="center"/>
    </xf>
    <xf numFmtId="164" fontId="17" fillId="33" borderId="16" xfId="0" applyNumberFormat="1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31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right"/>
    </xf>
    <xf numFmtId="165" fontId="17" fillId="33" borderId="11" xfId="0" applyNumberFormat="1" applyFont="1" applyFill="1" applyBorder="1" applyAlignment="1">
      <alignment horizontal="center" vertical="center"/>
    </xf>
    <xf numFmtId="2" fontId="29" fillId="33" borderId="11" xfId="0" applyNumberFormat="1" applyFont="1" applyFill="1" applyBorder="1" applyAlignment="1">
      <alignment horizontal="center" vertical="center"/>
    </xf>
    <xf numFmtId="2" fontId="17" fillId="33" borderId="16" xfId="0" applyNumberFormat="1" applyFont="1" applyFill="1" applyBorder="1" applyAlignment="1">
      <alignment horizontal="center"/>
    </xf>
    <xf numFmtId="165" fontId="30" fillId="33" borderId="0" xfId="0" applyNumberFormat="1" applyFont="1" applyFill="1" applyAlignment="1">
      <alignment horizontal="center"/>
    </xf>
    <xf numFmtId="165" fontId="17" fillId="33" borderId="0" xfId="0" applyNumberFormat="1" applyFont="1" applyFill="1" applyBorder="1" applyAlignment="1">
      <alignment horizontal="center"/>
    </xf>
    <xf numFmtId="164" fontId="17" fillId="33" borderId="14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/>
    </xf>
    <xf numFmtId="2" fontId="17" fillId="33" borderId="17" xfId="0" applyNumberFormat="1" applyFont="1" applyFill="1" applyBorder="1" applyAlignment="1">
      <alignment horizontal="center"/>
    </xf>
    <xf numFmtId="164" fontId="17" fillId="33" borderId="13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0" fontId="17" fillId="33" borderId="0" xfId="0" applyNumberFormat="1" applyFont="1" applyFill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29" fillId="33" borderId="17" xfId="0" applyFont="1" applyFill="1" applyBorder="1" applyAlignment="1">
      <alignment/>
    </xf>
    <xf numFmtId="165" fontId="17" fillId="33" borderId="17" xfId="0" applyNumberFormat="1" applyFont="1" applyFill="1" applyBorder="1" applyAlignment="1">
      <alignment horizontal="center"/>
    </xf>
    <xf numFmtId="164" fontId="17" fillId="33" borderId="0" xfId="0" applyNumberFormat="1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center"/>
    </xf>
    <xf numFmtId="2" fontId="29" fillId="33" borderId="17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2" fontId="17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4" fillId="0" borderId="20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2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8" fillId="0" borderId="12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6" fillId="0" borderId="12" xfId="0" applyFont="1" applyBorder="1" applyAlignment="1">
      <alignment/>
    </xf>
    <xf numFmtId="2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2" fontId="28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6" fillId="0" borderId="18" xfId="0" applyFont="1" applyBorder="1" applyAlignment="1">
      <alignment/>
    </xf>
    <xf numFmtId="164" fontId="33" fillId="0" borderId="12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2" fontId="14" fillId="33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/>
    </xf>
    <xf numFmtId="2" fontId="15" fillId="33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1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/>
    </xf>
    <xf numFmtId="2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7" fillId="33" borderId="12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5" fillId="0" borderId="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2" fontId="14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top" wrapText="1"/>
    </xf>
    <xf numFmtId="2" fontId="17" fillId="0" borderId="0" xfId="0" applyNumberFormat="1" applyFont="1" applyAlignment="1">
      <alignment horizontal="left" wrapText="1"/>
    </xf>
    <xf numFmtId="0" fontId="17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15" fillId="3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9B0FF"/>
  </sheetPr>
  <dimension ref="A1:D20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6.00390625" style="31" customWidth="1"/>
    <col min="2" max="2" width="30.7109375" style="31" customWidth="1"/>
    <col min="3" max="3" width="15.28125" style="31" customWidth="1"/>
    <col min="4" max="4" width="30.28125" style="22" customWidth="1"/>
    <col min="5" max="16384" width="9.140625" style="31" customWidth="1"/>
  </cols>
  <sheetData>
    <row r="1" spans="1:4" ht="66" customHeight="1">
      <c r="A1" s="37"/>
      <c r="B1" s="38"/>
      <c r="C1" s="39"/>
      <c r="D1" s="40" t="s">
        <v>178</v>
      </c>
    </row>
    <row r="2" spans="1:4" ht="19.5" customHeight="1">
      <c r="A2" s="37"/>
      <c r="B2" s="37"/>
      <c r="C2" s="284"/>
      <c r="D2" s="284"/>
    </row>
    <row r="3" spans="1:4" ht="19.5" customHeight="1">
      <c r="A3" s="283" t="s">
        <v>86</v>
      </c>
      <c r="B3" s="283"/>
      <c r="C3" s="283"/>
      <c r="D3" s="283"/>
    </row>
    <row r="4" spans="1:4" ht="22.5" customHeight="1">
      <c r="A4" s="283" t="s">
        <v>108</v>
      </c>
      <c r="B4" s="283"/>
      <c r="C4" s="283"/>
      <c r="D4" s="283"/>
    </row>
    <row r="5" spans="1:4" ht="24" customHeight="1">
      <c r="A5" s="283" t="s">
        <v>126</v>
      </c>
      <c r="B5" s="283"/>
      <c r="C5" s="283"/>
      <c r="D5" s="283"/>
    </row>
    <row r="6" spans="1:4" ht="24" customHeight="1">
      <c r="A6" s="283" t="s">
        <v>109</v>
      </c>
      <c r="B6" s="283"/>
      <c r="C6" s="283"/>
      <c r="D6" s="283"/>
    </row>
    <row r="7" spans="1:4" ht="24" customHeight="1">
      <c r="A7" s="283" t="s">
        <v>127</v>
      </c>
      <c r="B7" s="283"/>
      <c r="C7" s="283"/>
      <c r="D7" s="283"/>
    </row>
    <row r="8" spans="1:4" ht="28.5" customHeight="1">
      <c r="A8" s="41" t="s">
        <v>66</v>
      </c>
      <c r="B8" s="41"/>
      <c r="C8" s="41"/>
      <c r="D8" s="41"/>
    </row>
    <row r="9" spans="1:4" ht="24.75" customHeight="1">
      <c r="A9" s="42"/>
      <c r="B9" s="43"/>
      <c r="C9" s="42"/>
      <c r="D9" s="42"/>
    </row>
    <row r="10" spans="1:4" ht="45.75" customHeight="1">
      <c r="A10" s="44" t="s">
        <v>45</v>
      </c>
      <c r="B10" s="45" t="s">
        <v>64</v>
      </c>
      <c r="C10" s="46" t="s">
        <v>65</v>
      </c>
      <c r="D10" s="47" t="s">
        <v>63</v>
      </c>
    </row>
    <row r="11" spans="1:4" s="32" customFormat="1" ht="16.5" customHeight="1">
      <c r="A11" s="48">
        <v>1</v>
      </c>
      <c r="B11" s="48">
        <v>2</v>
      </c>
      <c r="C11" s="48">
        <v>3</v>
      </c>
      <c r="D11" s="49">
        <v>4</v>
      </c>
    </row>
    <row r="12" spans="1:4" ht="33" customHeight="1">
      <c r="A12" s="50">
        <v>1</v>
      </c>
      <c r="B12" s="51" t="s">
        <v>29</v>
      </c>
      <c r="C12" s="52" t="s">
        <v>62</v>
      </c>
      <c r="D12" s="53">
        <v>51.06</v>
      </c>
    </row>
    <row r="13" spans="1:4" ht="33" customHeight="1">
      <c r="A13" s="50">
        <v>2</v>
      </c>
      <c r="B13" s="54" t="s">
        <v>30</v>
      </c>
      <c r="C13" s="52" t="s">
        <v>46</v>
      </c>
      <c r="D13" s="55">
        <v>27.7</v>
      </c>
    </row>
    <row r="14" spans="1:4" ht="33" customHeight="1">
      <c r="A14" s="56">
        <v>3</v>
      </c>
      <c r="B14" s="51" t="s">
        <v>0</v>
      </c>
      <c r="C14" s="52" t="s">
        <v>46</v>
      </c>
      <c r="D14" s="55">
        <v>35.47</v>
      </c>
    </row>
    <row r="15" spans="1:4" ht="33" customHeight="1">
      <c r="A15" s="50">
        <v>4</v>
      </c>
      <c r="B15" s="54" t="s">
        <v>31</v>
      </c>
      <c r="C15" s="52" t="s">
        <v>46</v>
      </c>
      <c r="D15" s="55">
        <v>31.16</v>
      </c>
    </row>
    <row r="16" spans="1:4" ht="33" customHeight="1">
      <c r="A16" s="50">
        <v>5</v>
      </c>
      <c r="B16" s="54" t="s">
        <v>94</v>
      </c>
      <c r="C16" s="52" t="s">
        <v>107</v>
      </c>
      <c r="D16" s="55">
        <v>26.03</v>
      </c>
    </row>
    <row r="17" spans="1:4" ht="24" customHeight="1">
      <c r="A17" s="37"/>
      <c r="B17" s="37"/>
      <c r="C17" s="37"/>
      <c r="D17" s="57"/>
    </row>
    <row r="18" spans="1:4" ht="16.5" customHeight="1">
      <c r="A18" s="37"/>
      <c r="B18" s="37"/>
      <c r="C18" s="37"/>
      <c r="D18" s="57"/>
    </row>
    <row r="19" spans="1:4" ht="18.75" customHeight="1">
      <c r="A19" s="37"/>
      <c r="B19" s="37"/>
      <c r="C19" s="57"/>
      <c r="D19" s="57"/>
    </row>
    <row r="20" spans="1:4" ht="18" customHeight="1">
      <c r="A20" s="58" t="s">
        <v>110</v>
      </c>
      <c r="B20" s="37"/>
      <c r="C20" s="57"/>
      <c r="D20" s="59" t="s">
        <v>111</v>
      </c>
    </row>
  </sheetData>
  <sheetProtection/>
  <mergeCells count="6">
    <mergeCell ref="A7:D7"/>
    <mergeCell ref="C2:D2"/>
    <mergeCell ref="A4:D4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99"/>
  </sheetPr>
  <dimension ref="A1:G16"/>
  <sheetViews>
    <sheetView zoomScale="55" zoomScaleNormal="55" zoomScalePageLayoutView="0" workbookViewId="0" topLeftCell="A1">
      <selection activeCell="E27" sqref="E27"/>
    </sheetView>
  </sheetViews>
  <sheetFormatPr defaultColWidth="9.140625" defaultRowHeight="15"/>
  <cols>
    <col min="1" max="1" width="4.28125" style="1" customWidth="1"/>
    <col min="2" max="2" width="38.28125" style="1" customWidth="1"/>
    <col min="3" max="3" width="17.8515625" style="269" customWidth="1"/>
    <col min="4" max="4" width="18.00390625" style="21" customWidth="1"/>
    <col min="5" max="5" width="15.8515625" style="1" customWidth="1"/>
    <col min="6" max="6" width="15.57421875" style="1" customWidth="1"/>
    <col min="7" max="7" width="21.421875" style="1" customWidth="1"/>
    <col min="8" max="16384" width="9.140625" style="1" customWidth="1"/>
  </cols>
  <sheetData>
    <row r="1" spans="1:6" ht="71.25" customHeight="1">
      <c r="A1" s="77"/>
      <c r="B1" s="77"/>
      <c r="C1" s="279"/>
      <c r="D1" s="280"/>
      <c r="E1" s="77"/>
      <c r="F1" s="40" t="s">
        <v>117</v>
      </c>
    </row>
    <row r="2" spans="1:7" s="33" customFormat="1" ht="21" customHeight="1">
      <c r="A2" s="283" t="s">
        <v>1</v>
      </c>
      <c r="B2" s="283"/>
      <c r="C2" s="283"/>
      <c r="D2" s="283"/>
      <c r="E2" s="283"/>
      <c r="F2" s="283"/>
      <c r="G2" s="283"/>
    </row>
    <row r="3" spans="1:7" s="33" customFormat="1" ht="18.75">
      <c r="A3" s="283" t="s">
        <v>118</v>
      </c>
      <c r="B3" s="283"/>
      <c r="C3" s="283"/>
      <c r="D3" s="283"/>
      <c r="E3" s="283"/>
      <c r="F3" s="283"/>
      <c r="G3" s="283"/>
    </row>
    <row r="4" spans="1:7" s="33" customFormat="1" ht="22.5" customHeight="1">
      <c r="A4" s="283" t="s">
        <v>173</v>
      </c>
      <c r="B4" s="283"/>
      <c r="C4" s="283"/>
      <c r="D4" s="283"/>
      <c r="E4" s="283"/>
      <c r="F4" s="283"/>
      <c r="G4" s="283"/>
    </row>
    <row r="5" spans="1:7" s="33" customFormat="1" ht="22.5" customHeight="1">
      <c r="A5" s="283" t="s">
        <v>174</v>
      </c>
      <c r="B5" s="283"/>
      <c r="C5" s="283"/>
      <c r="D5" s="283"/>
      <c r="E5" s="283"/>
      <c r="F5" s="283"/>
      <c r="G5" s="283"/>
    </row>
    <row r="6" spans="1:7" ht="31.5" customHeight="1">
      <c r="A6" s="266"/>
      <c r="B6" s="286" t="s">
        <v>59</v>
      </c>
      <c r="C6" s="286"/>
      <c r="D6" s="286"/>
      <c r="E6" s="286"/>
      <c r="F6" s="286"/>
      <c r="G6" s="286"/>
    </row>
    <row r="7" spans="1:7" ht="62.25" customHeight="1">
      <c r="A7" s="83" t="s">
        <v>7</v>
      </c>
      <c r="B7" s="270" t="s">
        <v>36</v>
      </c>
      <c r="C7" s="112" t="s">
        <v>3</v>
      </c>
      <c r="D7" s="132" t="s">
        <v>4</v>
      </c>
      <c r="E7" s="275" t="s">
        <v>175</v>
      </c>
      <c r="F7" s="132" t="s">
        <v>80</v>
      </c>
      <c r="G7" s="83" t="s">
        <v>60</v>
      </c>
    </row>
    <row r="8" spans="1:7" ht="16.5" customHeight="1">
      <c r="A8" s="267">
        <v>1</v>
      </c>
      <c r="B8" s="271">
        <v>2</v>
      </c>
      <c r="C8" s="281">
        <v>3</v>
      </c>
      <c r="D8" s="268">
        <v>4</v>
      </c>
      <c r="E8" s="276">
        <v>5</v>
      </c>
      <c r="F8" s="268">
        <v>6</v>
      </c>
      <c r="G8" s="267">
        <v>7</v>
      </c>
    </row>
    <row r="9" spans="1:7" ht="16.5" customHeight="1">
      <c r="A9" s="256"/>
      <c r="B9" s="272"/>
      <c r="C9" s="282" t="s">
        <v>5</v>
      </c>
      <c r="D9" s="103" t="s">
        <v>6</v>
      </c>
      <c r="E9" s="277"/>
      <c r="F9" s="103" t="s">
        <v>61</v>
      </c>
      <c r="G9" s="257"/>
    </row>
    <row r="10" spans="1:7" ht="27" customHeight="1">
      <c r="A10" s="50">
        <v>1</v>
      </c>
      <c r="B10" s="273" t="s">
        <v>29</v>
      </c>
      <c r="C10" s="258">
        <v>13.03</v>
      </c>
      <c r="D10" s="258">
        <v>30.94</v>
      </c>
      <c r="E10" s="278">
        <f>D10*0.22</f>
        <v>6.8068</v>
      </c>
      <c r="F10" s="258">
        <v>0.28</v>
      </c>
      <c r="G10" s="53">
        <f>SUM(C10:F10)</f>
        <v>51.0568</v>
      </c>
    </row>
    <row r="11" spans="1:7" ht="27" customHeight="1">
      <c r="A11" s="50">
        <v>2</v>
      </c>
      <c r="B11" s="274" t="s">
        <v>30</v>
      </c>
      <c r="C11" s="258">
        <v>7.85</v>
      </c>
      <c r="D11" s="258">
        <v>16.04</v>
      </c>
      <c r="E11" s="278">
        <f>D11*0.22</f>
        <v>3.5288</v>
      </c>
      <c r="F11" s="258">
        <v>0.28</v>
      </c>
      <c r="G11" s="53">
        <f>SUM(C11:F11)</f>
        <v>27.698800000000002</v>
      </c>
    </row>
    <row r="12" spans="1:7" ht="27" customHeight="1">
      <c r="A12" s="56">
        <v>3</v>
      </c>
      <c r="B12" s="273" t="s">
        <v>0</v>
      </c>
      <c r="C12" s="258">
        <v>16.15</v>
      </c>
      <c r="D12" s="258">
        <v>15.61</v>
      </c>
      <c r="E12" s="278">
        <f>D12*0.22</f>
        <v>3.4341999999999997</v>
      </c>
      <c r="F12" s="258">
        <v>0.28</v>
      </c>
      <c r="G12" s="258">
        <f>SUM(C12:F12)</f>
        <v>35.474199999999996</v>
      </c>
    </row>
    <row r="13" spans="1:7" ht="27" customHeight="1">
      <c r="A13" s="50">
        <v>4</v>
      </c>
      <c r="B13" s="274" t="s">
        <v>31</v>
      </c>
      <c r="C13" s="258">
        <v>4.34</v>
      </c>
      <c r="D13" s="258">
        <v>21.75</v>
      </c>
      <c r="E13" s="278">
        <f>D13*0.22</f>
        <v>4.785</v>
      </c>
      <c r="F13" s="258">
        <v>0.28</v>
      </c>
      <c r="G13" s="53">
        <f>SUM(C13:F13)</f>
        <v>31.155</v>
      </c>
    </row>
    <row r="14" spans="1:7" ht="27" customHeight="1">
      <c r="A14" s="50">
        <v>5</v>
      </c>
      <c r="B14" s="274" t="s">
        <v>94</v>
      </c>
      <c r="C14" s="258">
        <v>7.18</v>
      </c>
      <c r="D14" s="258">
        <v>14.77</v>
      </c>
      <c r="E14" s="278">
        <f>D14*0.22</f>
        <v>3.2494</v>
      </c>
      <c r="F14" s="258">
        <v>0.83</v>
      </c>
      <c r="G14" s="53">
        <f>SUM(C14:F14)</f>
        <v>26.0294</v>
      </c>
    </row>
    <row r="15" spans="1:7" ht="51.75" customHeight="1">
      <c r="A15" s="259"/>
      <c r="B15" s="260"/>
      <c r="C15" s="261"/>
      <c r="D15" s="262"/>
      <c r="E15" s="263"/>
      <c r="F15" s="263"/>
      <c r="G15" s="264"/>
    </row>
    <row r="16" spans="1:7" ht="24" customHeight="1">
      <c r="A16" s="259"/>
      <c r="B16" s="58" t="s">
        <v>110</v>
      </c>
      <c r="C16" s="265"/>
      <c r="D16" s="265"/>
      <c r="E16" s="125"/>
      <c r="F16" s="285" t="s">
        <v>111</v>
      </c>
      <c r="G16" s="285"/>
    </row>
  </sheetData>
  <sheetProtection/>
  <mergeCells count="6">
    <mergeCell ref="A2:G2"/>
    <mergeCell ref="F16:G16"/>
    <mergeCell ref="B6:G6"/>
    <mergeCell ref="A5:G5"/>
    <mergeCell ref="A4:G4"/>
    <mergeCell ref="A3:G3"/>
  </mergeCells>
  <printOptions/>
  <pageMargins left="0.31496062992125984" right="0.31496062992125984" top="0.669291338582677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8"/>
  <sheetViews>
    <sheetView zoomScale="106" zoomScaleNormal="106" zoomScalePageLayoutView="0" workbookViewId="0" topLeftCell="A19">
      <selection activeCell="G29" sqref="G29"/>
    </sheetView>
  </sheetViews>
  <sheetFormatPr defaultColWidth="9.140625" defaultRowHeight="15"/>
  <cols>
    <col min="1" max="1" width="3.28125" style="16" customWidth="1"/>
    <col min="2" max="2" width="44.7109375" style="1" customWidth="1"/>
    <col min="3" max="3" width="11.140625" style="6" customWidth="1"/>
    <col min="4" max="4" width="7.8515625" style="16" customWidth="1"/>
    <col min="5" max="5" width="8.421875" style="8" customWidth="1"/>
    <col min="6" max="6" width="12.00390625" style="6" customWidth="1"/>
    <col min="7" max="7" width="9.28125" style="2" bestFit="1" customWidth="1"/>
    <col min="8" max="8" width="9.140625" style="1" customWidth="1"/>
    <col min="9" max="9" width="9.28125" style="1" bestFit="1" customWidth="1"/>
    <col min="10" max="10" width="9.8515625" style="1" bestFit="1" customWidth="1"/>
    <col min="11" max="11" width="10.57421875" style="1" bestFit="1" customWidth="1"/>
    <col min="12" max="16384" width="9.140625" style="1" customWidth="1"/>
  </cols>
  <sheetData>
    <row r="1" spans="1:7" ht="57" customHeight="1">
      <c r="A1" s="75"/>
      <c r="B1" s="77"/>
      <c r="C1" s="75"/>
      <c r="D1" s="290" t="s">
        <v>119</v>
      </c>
      <c r="E1" s="290"/>
      <c r="F1" s="290"/>
      <c r="G1" s="1"/>
    </row>
    <row r="2" spans="1:7" ht="21.75" customHeight="1">
      <c r="A2" s="75"/>
      <c r="B2" s="283" t="s">
        <v>37</v>
      </c>
      <c r="C2" s="283"/>
      <c r="D2" s="283"/>
      <c r="E2" s="283"/>
      <c r="F2" s="283"/>
      <c r="G2" s="1"/>
    </row>
    <row r="3" spans="1:7" ht="74.25" customHeight="1">
      <c r="A3" s="75"/>
      <c r="B3" s="292" t="s">
        <v>172</v>
      </c>
      <c r="C3" s="292"/>
      <c r="D3" s="292"/>
      <c r="E3" s="292"/>
      <c r="F3" s="292"/>
      <c r="G3" s="1"/>
    </row>
    <row r="4" spans="1:7" ht="30" customHeight="1">
      <c r="A4" s="194"/>
      <c r="B4" s="77"/>
      <c r="C4" s="195"/>
      <c r="D4" s="75"/>
      <c r="E4" s="196"/>
      <c r="F4" s="195"/>
      <c r="G4" s="1"/>
    </row>
    <row r="5" spans="1:7" ht="17.25" customHeight="1">
      <c r="A5" s="296" t="s">
        <v>7</v>
      </c>
      <c r="B5" s="298" t="s">
        <v>36</v>
      </c>
      <c r="C5" s="300" t="s">
        <v>85</v>
      </c>
      <c r="D5" s="302" t="s">
        <v>84</v>
      </c>
      <c r="E5" s="303"/>
      <c r="F5" s="304"/>
      <c r="G5" s="1"/>
    </row>
    <row r="6" spans="1:7" ht="27" customHeight="1">
      <c r="A6" s="297"/>
      <c r="B6" s="299"/>
      <c r="C6" s="301"/>
      <c r="D6" s="197" t="s">
        <v>38</v>
      </c>
      <c r="E6" s="198" t="s">
        <v>8</v>
      </c>
      <c r="F6" s="199" t="s">
        <v>9</v>
      </c>
      <c r="G6" s="1"/>
    </row>
    <row r="7" spans="1:7" ht="12.75" customHeight="1">
      <c r="A7" s="200">
        <v>1</v>
      </c>
      <c r="B7" s="201">
        <v>2</v>
      </c>
      <c r="C7" s="202">
        <v>3</v>
      </c>
      <c r="D7" s="201">
        <v>4</v>
      </c>
      <c r="E7" s="202">
        <v>5</v>
      </c>
      <c r="F7" s="203">
        <v>6</v>
      </c>
      <c r="G7" s="1"/>
    </row>
    <row r="8" spans="1:7" ht="21" customHeight="1">
      <c r="A8" s="293" t="s">
        <v>67</v>
      </c>
      <c r="B8" s="294"/>
      <c r="C8" s="294"/>
      <c r="D8" s="294"/>
      <c r="E8" s="294"/>
      <c r="F8" s="295"/>
      <c r="G8" s="1"/>
    </row>
    <row r="9" spans="1:7" ht="17.25" customHeight="1">
      <c r="A9" s="287" t="s">
        <v>69</v>
      </c>
      <c r="B9" s="288"/>
      <c r="C9" s="288"/>
      <c r="D9" s="288"/>
      <c r="E9" s="288"/>
      <c r="F9" s="289"/>
      <c r="G9" s="1"/>
    </row>
    <row r="10" spans="1:7" ht="18" customHeight="1">
      <c r="A10" s="204">
        <v>1</v>
      </c>
      <c r="B10" s="205" t="s">
        <v>14</v>
      </c>
      <c r="C10" s="206">
        <v>2.1</v>
      </c>
      <c r="D10" s="207" t="s">
        <v>15</v>
      </c>
      <c r="E10" s="208">
        <v>1</v>
      </c>
      <c r="F10" s="206">
        <f>C10*E10</f>
        <v>2.1</v>
      </c>
      <c r="G10" s="1"/>
    </row>
    <row r="11" spans="1:7" ht="18" customHeight="1">
      <c r="A11" s="204">
        <v>2</v>
      </c>
      <c r="B11" s="209" t="s">
        <v>148</v>
      </c>
      <c r="C11" s="210">
        <v>21</v>
      </c>
      <c r="D11" s="211" t="s">
        <v>10</v>
      </c>
      <c r="E11" s="210">
        <v>6</v>
      </c>
      <c r="F11" s="206">
        <f>C11/100*E11</f>
        <v>1.26</v>
      </c>
      <c r="G11" s="1"/>
    </row>
    <row r="12" spans="1:7" ht="18" customHeight="1">
      <c r="A12" s="212">
        <v>3</v>
      </c>
      <c r="B12" s="213" t="s">
        <v>11</v>
      </c>
      <c r="C12" s="214">
        <v>10.8</v>
      </c>
      <c r="D12" s="215" t="s">
        <v>12</v>
      </c>
      <c r="E12" s="214">
        <v>0.6</v>
      </c>
      <c r="F12" s="210">
        <f>C12/100*E12</f>
        <v>0.06480000000000001</v>
      </c>
      <c r="G12" s="1"/>
    </row>
    <row r="13" spans="1:7" ht="18" customHeight="1">
      <c r="A13" s="216">
        <v>4</v>
      </c>
      <c r="B13" s="217" t="s">
        <v>17</v>
      </c>
      <c r="C13" s="210">
        <v>0.35</v>
      </c>
      <c r="D13" s="211" t="s">
        <v>16</v>
      </c>
      <c r="E13" s="218">
        <v>1</v>
      </c>
      <c r="F13" s="206">
        <f>C13*E13</f>
        <v>0.35</v>
      </c>
      <c r="G13" s="1"/>
    </row>
    <row r="14" spans="1:7" ht="18" customHeight="1">
      <c r="A14" s="219"/>
      <c r="B14" s="220" t="s">
        <v>13</v>
      </c>
      <c r="C14" s="221"/>
      <c r="D14" s="207"/>
      <c r="E14" s="206"/>
      <c r="F14" s="222">
        <f>SUM(F10:F13)</f>
        <v>3.7748000000000004</v>
      </c>
      <c r="G14" s="1"/>
    </row>
    <row r="15" spans="1:7" ht="17.25" customHeight="1">
      <c r="A15" s="287" t="s">
        <v>70</v>
      </c>
      <c r="B15" s="288"/>
      <c r="C15" s="288"/>
      <c r="D15" s="288"/>
      <c r="E15" s="288"/>
      <c r="F15" s="289"/>
      <c r="G15" s="1"/>
    </row>
    <row r="16" spans="1:7" ht="18" customHeight="1">
      <c r="A16" s="223">
        <v>1</v>
      </c>
      <c r="B16" s="205" t="s">
        <v>149</v>
      </c>
      <c r="C16" s="210">
        <v>165</v>
      </c>
      <c r="D16" s="211" t="s">
        <v>18</v>
      </c>
      <c r="E16" s="224">
        <v>0.0055</v>
      </c>
      <c r="F16" s="210">
        <f>C16/180</f>
        <v>0.9166666666666666</v>
      </c>
      <c r="G16" s="1"/>
    </row>
    <row r="17" spans="1:7" ht="18" customHeight="1">
      <c r="A17" s="204">
        <v>2</v>
      </c>
      <c r="B17" s="225" t="s">
        <v>19</v>
      </c>
      <c r="C17" s="206">
        <v>22</v>
      </c>
      <c r="D17" s="207" t="s">
        <v>10</v>
      </c>
      <c r="E17" s="206">
        <v>0.2</v>
      </c>
      <c r="F17" s="226">
        <f>C17/1000*E17</f>
        <v>0.0044</v>
      </c>
      <c r="G17" s="1"/>
    </row>
    <row r="18" spans="1:7" ht="18" customHeight="1">
      <c r="A18" s="204">
        <v>3</v>
      </c>
      <c r="B18" s="209" t="s">
        <v>20</v>
      </c>
      <c r="C18" s="206">
        <v>120</v>
      </c>
      <c r="D18" s="207" t="s">
        <v>12</v>
      </c>
      <c r="E18" s="210">
        <v>0.02</v>
      </c>
      <c r="F18" s="226">
        <f>C18/1000*E18</f>
        <v>0.0024</v>
      </c>
      <c r="G18" s="1"/>
    </row>
    <row r="19" spans="1:7" ht="18" customHeight="1">
      <c r="A19" s="223">
        <v>4</v>
      </c>
      <c r="B19" s="205" t="s">
        <v>150</v>
      </c>
      <c r="C19" s="210">
        <v>198</v>
      </c>
      <c r="D19" s="207" t="s">
        <v>10</v>
      </c>
      <c r="E19" s="226" t="s">
        <v>41</v>
      </c>
      <c r="F19" s="226">
        <f>C19/15*0.18</f>
        <v>2.376</v>
      </c>
      <c r="G19" s="1"/>
    </row>
    <row r="20" spans="1:7" ht="18" customHeight="1">
      <c r="A20" s="204">
        <v>5</v>
      </c>
      <c r="B20" s="209" t="s">
        <v>151</v>
      </c>
      <c r="C20" s="206">
        <v>350</v>
      </c>
      <c r="D20" s="211" t="s">
        <v>16</v>
      </c>
      <c r="E20" s="208">
        <v>1</v>
      </c>
      <c r="F20" s="226">
        <f>C20/10000*E20</f>
        <v>0.035</v>
      </c>
      <c r="G20" s="1"/>
    </row>
    <row r="21" spans="1:7" ht="18" customHeight="1">
      <c r="A21" s="204">
        <v>6</v>
      </c>
      <c r="B21" s="225" t="s">
        <v>152</v>
      </c>
      <c r="C21" s="206">
        <v>7.8</v>
      </c>
      <c r="D21" s="207" t="s">
        <v>16</v>
      </c>
      <c r="E21" s="208">
        <v>1</v>
      </c>
      <c r="F21" s="226">
        <f>C21/5*E21</f>
        <v>1.56</v>
      </c>
      <c r="G21" s="1"/>
    </row>
    <row r="22" spans="1:7" ht="18" customHeight="1">
      <c r="A22" s="204">
        <v>7</v>
      </c>
      <c r="B22" s="227" t="s">
        <v>153</v>
      </c>
      <c r="C22" s="226">
        <v>132</v>
      </c>
      <c r="D22" s="207" t="s">
        <v>16</v>
      </c>
      <c r="E22" s="228">
        <v>1</v>
      </c>
      <c r="F22" s="226">
        <f>C22/2000*E22</f>
        <v>0.066</v>
      </c>
      <c r="G22" s="1"/>
    </row>
    <row r="23" spans="1:7" ht="18" customHeight="1">
      <c r="A23" s="212">
        <v>8</v>
      </c>
      <c r="B23" s="209" t="s">
        <v>154</v>
      </c>
      <c r="C23" s="206">
        <v>12</v>
      </c>
      <c r="D23" s="207" t="s">
        <v>16</v>
      </c>
      <c r="E23" s="208">
        <v>1</v>
      </c>
      <c r="F23" s="226">
        <f>C23/1000*E23</f>
        <v>0.012</v>
      </c>
      <c r="G23" s="1"/>
    </row>
    <row r="24" spans="1:7" ht="18" customHeight="1">
      <c r="A24" s="216">
        <v>9</v>
      </c>
      <c r="B24" s="217" t="s">
        <v>155</v>
      </c>
      <c r="C24" s="210">
        <v>1.8</v>
      </c>
      <c r="D24" s="207" t="s">
        <v>16</v>
      </c>
      <c r="E24" s="218">
        <v>1</v>
      </c>
      <c r="F24" s="206">
        <f>C24/100*E24</f>
        <v>0.018000000000000002</v>
      </c>
      <c r="G24" s="1"/>
    </row>
    <row r="25" spans="1:7" ht="18" customHeight="1">
      <c r="A25" s="229">
        <v>10</v>
      </c>
      <c r="B25" s="209" t="s">
        <v>156</v>
      </c>
      <c r="C25" s="206">
        <v>2</v>
      </c>
      <c r="D25" s="207" t="s">
        <v>16</v>
      </c>
      <c r="E25" s="208">
        <v>1</v>
      </c>
      <c r="F25" s="206">
        <f>C25/100*E25</f>
        <v>0.02</v>
      </c>
      <c r="G25" s="1"/>
    </row>
    <row r="26" spans="1:7" ht="18" customHeight="1">
      <c r="A26" s="229">
        <v>11</v>
      </c>
      <c r="B26" s="209" t="s">
        <v>14</v>
      </c>
      <c r="C26" s="206">
        <v>2.1</v>
      </c>
      <c r="D26" s="207" t="s">
        <v>15</v>
      </c>
      <c r="E26" s="218">
        <v>1</v>
      </c>
      <c r="F26" s="210">
        <f>C26*E26</f>
        <v>2.1</v>
      </c>
      <c r="G26" s="1"/>
    </row>
    <row r="27" spans="1:7" ht="18" customHeight="1">
      <c r="A27" s="219"/>
      <c r="B27" s="220" t="s">
        <v>13</v>
      </c>
      <c r="C27" s="221"/>
      <c r="D27" s="207"/>
      <c r="E27" s="206"/>
      <c r="F27" s="222">
        <f>SUM(F16:F26)+0.01</f>
        <v>7.120466666666665</v>
      </c>
      <c r="G27" s="1"/>
    </row>
    <row r="28" spans="1:7" ht="17.25" customHeight="1">
      <c r="A28" s="287" t="s">
        <v>76</v>
      </c>
      <c r="B28" s="288"/>
      <c r="C28" s="288"/>
      <c r="D28" s="288"/>
      <c r="E28" s="288"/>
      <c r="F28" s="289"/>
      <c r="G28" s="1"/>
    </row>
    <row r="29" spans="1:7" ht="18" customHeight="1">
      <c r="A29" s="204">
        <v>1</v>
      </c>
      <c r="B29" s="225" t="s">
        <v>157</v>
      </c>
      <c r="C29" s="206">
        <v>188</v>
      </c>
      <c r="D29" s="207" t="s">
        <v>10</v>
      </c>
      <c r="E29" s="206">
        <v>2.22</v>
      </c>
      <c r="F29" s="206">
        <f>C29/1000*E29</f>
        <v>0.41736000000000006</v>
      </c>
      <c r="G29" s="1"/>
    </row>
    <row r="30" spans="1:7" ht="18" customHeight="1">
      <c r="A30" s="223">
        <v>2</v>
      </c>
      <c r="B30" s="205" t="s">
        <v>158</v>
      </c>
      <c r="C30" s="210">
        <v>335</v>
      </c>
      <c r="D30" s="211" t="s">
        <v>10</v>
      </c>
      <c r="E30" s="210">
        <v>2.22</v>
      </c>
      <c r="F30" s="206">
        <f>C30/1000*E30</f>
        <v>0.7437000000000001</v>
      </c>
      <c r="G30" s="1"/>
    </row>
    <row r="31" spans="1:7" ht="18" customHeight="1">
      <c r="A31" s="204">
        <v>3</v>
      </c>
      <c r="B31" s="225" t="s">
        <v>159</v>
      </c>
      <c r="C31" s="206">
        <v>1</v>
      </c>
      <c r="D31" s="207" t="s">
        <v>16</v>
      </c>
      <c r="E31" s="208">
        <v>1</v>
      </c>
      <c r="F31" s="206">
        <f>C31/10*E31</f>
        <v>0.1</v>
      </c>
      <c r="G31" s="1"/>
    </row>
    <row r="32" spans="1:7" ht="18" customHeight="1">
      <c r="A32" s="204">
        <v>4</v>
      </c>
      <c r="B32" s="225" t="s">
        <v>73</v>
      </c>
      <c r="C32" s="206">
        <v>65</v>
      </c>
      <c r="D32" s="207" t="s">
        <v>10</v>
      </c>
      <c r="E32" s="206">
        <v>0.06</v>
      </c>
      <c r="F32" s="206">
        <f>C32/100*E32</f>
        <v>0.039</v>
      </c>
      <c r="G32" s="1"/>
    </row>
    <row r="33" spans="1:7" ht="18" customHeight="1">
      <c r="A33" s="207"/>
      <c r="B33" s="230" t="s">
        <v>13</v>
      </c>
      <c r="C33" s="221"/>
      <c r="D33" s="207"/>
      <c r="E33" s="206"/>
      <c r="F33" s="222">
        <f>SUM(F29:F32)</f>
        <v>1.3000600000000002</v>
      </c>
      <c r="G33" s="1"/>
    </row>
    <row r="34" spans="1:7" ht="18" customHeight="1">
      <c r="A34" s="287" t="s">
        <v>77</v>
      </c>
      <c r="B34" s="288"/>
      <c r="C34" s="288"/>
      <c r="D34" s="288"/>
      <c r="E34" s="288"/>
      <c r="F34" s="289"/>
      <c r="G34" s="1"/>
    </row>
    <row r="35" spans="1:7" ht="18" customHeight="1">
      <c r="A35" s="204">
        <v>1</v>
      </c>
      <c r="B35" s="225" t="s">
        <v>21</v>
      </c>
      <c r="C35" s="206">
        <v>50</v>
      </c>
      <c r="D35" s="207" t="s">
        <v>12</v>
      </c>
      <c r="E35" s="206">
        <v>0.3</v>
      </c>
      <c r="F35" s="206">
        <f>C35/1000*E35</f>
        <v>0.015</v>
      </c>
      <c r="G35" s="1"/>
    </row>
    <row r="36" spans="1:7" ht="18" customHeight="1">
      <c r="A36" s="204">
        <v>2</v>
      </c>
      <c r="B36" s="227" t="s">
        <v>160</v>
      </c>
      <c r="C36" s="226">
        <v>1.9</v>
      </c>
      <c r="D36" s="207" t="s">
        <v>16</v>
      </c>
      <c r="E36" s="228">
        <v>1</v>
      </c>
      <c r="F36" s="206">
        <f>C36/100*E36</f>
        <v>0.019</v>
      </c>
      <c r="G36" s="1"/>
    </row>
    <row r="37" spans="1:7" ht="18" customHeight="1">
      <c r="A37" s="212">
        <v>3</v>
      </c>
      <c r="B37" s="209" t="s">
        <v>151</v>
      </c>
      <c r="C37" s="206">
        <v>350</v>
      </c>
      <c r="D37" s="211" t="s">
        <v>16</v>
      </c>
      <c r="E37" s="208">
        <v>1</v>
      </c>
      <c r="F37" s="226">
        <f>C37/10000*E37</f>
        <v>0.035</v>
      </c>
      <c r="G37" s="1"/>
    </row>
    <row r="38" spans="1:7" ht="18" customHeight="1">
      <c r="A38" s="204">
        <v>4</v>
      </c>
      <c r="B38" s="209" t="s">
        <v>154</v>
      </c>
      <c r="C38" s="206">
        <v>12</v>
      </c>
      <c r="D38" s="207" t="s">
        <v>16</v>
      </c>
      <c r="E38" s="208">
        <v>1</v>
      </c>
      <c r="F38" s="206">
        <f>C38/1000*E38</f>
        <v>0.012</v>
      </c>
      <c r="G38" s="1"/>
    </row>
    <row r="39" spans="1:7" ht="18" customHeight="1">
      <c r="A39" s="204">
        <v>5</v>
      </c>
      <c r="B39" s="225" t="s">
        <v>161</v>
      </c>
      <c r="C39" s="206">
        <v>50</v>
      </c>
      <c r="D39" s="207" t="s">
        <v>16</v>
      </c>
      <c r="E39" s="208">
        <v>1</v>
      </c>
      <c r="F39" s="206">
        <f>C39/100*E39</f>
        <v>0.5</v>
      </c>
      <c r="G39" s="1"/>
    </row>
    <row r="40" spans="1:7" ht="18" customHeight="1">
      <c r="A40" s="231"/>
      <c r="B40" s="232" t="s">
        <v>13</v>
      </c>
      <c r="C40" s="221"/>
      <c r="D40" s="207"/>
      <c r="E40" s="206"/>
      <c r="F40" s="222">
        <f>SUM(F35:F39)+0.01</f>
        <v>0.591</v>
      </c>
      <c r="G40" s="1"/>
    </row>
    <row r="41" spans="1:7" ht="18" customHeight="1">
      <c r="A41" s="231"/>
      <c r="B41" s="220" t="s">
        <v>81</v>
      </c>
      <c r="C41" s="206">
        <v>0.25</v>
      </c>
      <c r="D41" s="207" t="s">
        <v>16</v>
      </c>
      <c r="E41" s="206">
        <v>1</v>
      </c>
      <c r="F41" s="222">
        <f>C41*E41</f>
        <v>0.25</v>
      </c>
      <c r="G41" s="1"/>
    </row>
    <row r="42" spans="1:7" ht="20.25" customHeight="1">
      <c r="A42" s="219"/>
      <c r="B42" s="233" t="s">
        <v>74</v>
      </c>
      <c r="C42" s="234"/>
      <c r="D42" s="235"/>
      <c r="E42" s="234"/>
      <c r="F42" s="236">
        <f>F14+F27+F33+F40+F41-0.01</f>
        <v>13.026326666666666</v>
      </c>
      <c r="G42" s="1"/>
    </row>
    <row r="43" spans="1:7" ht="21.75" customHeight="1">
      <c r="A43" s="293" t="s">
        <v>75</v>
      </c>
      <c r="B43" s="294"/>
      <c r="C43" s="294"/>
      <c r="D43" s="294"/>
      <c r="E43" s="294"/>
      <c r="F43" s="295"/>
      <c r="G43" s="1"/>
    </row>
    <row r="44" spans="1:7" ht="19.5" customHeight="1">
      <c r="A44" s="287" t="s">
        <v>69</v>
      </c>
      <c r="B44" s="288"/>
      <c r="C44" s="288"/>
      <c r="D44" s="288"/>
      <c r="E44" s="288"/>
      <c r="F44" s="289"/>
      <c r="G44" s="1"/>
    </row>
    <row r="45" spans="1:7" ht="18" customHeight="1">
      <c r="A45" s="204">
        <v>1</v>
      </c>
      <c r="B45" s="205" t="s">
        <v>14</v>
      </c>
      <c r="C45" s="206">
        <v>2.1</v>
      </c>
      <c r="D45" s="207" t="s">
        <v>15</v>
      </c>
      <c r="E45" s="208">
        <v>1</v>
      </c>
      <c r="F45" s="206">
        <f>C45*E45</f>
        <v>2.1</v>
      </c>
      <c r="G45" s="1"/>
    </row>
    <row r="46" spans="1:7" ht="18" customHeight="1">
      <c r="A46" s="204">
        <v>2</v>
      </c>
      <c r="B46" s="209" t="s">
        <v>148</v>
      </c>
      <c r="C46" s="210">
        <v>21</v>
      </c>
      <c r="D46" s="211" t="s">
        <v>10</v>
      </c>
      <c r="E46" s="210">
        <v>6</v>
      </c>
      <c r="F46" s="206">
        <f>C46/100*E46</f>
        <v>1.26</v>
      </c>
      <c r="G46" s="1"/>
    </row>
    <row r="47" spans="1:7" ht="18" customHeight="1">
      <c r="A47" s="212">
        <v>3</v>
      </c>
      <c r="B47" s="213" t="s">
        <v>11</v>
      </c>
      <c r="C47" s="214">
        <v>10.8</v>
      </c>
      <c r="D47" s="215" t="s">
        <v>12</v>
      </c>
      <c r="E47" s="214">
        <v>0.6</v>
      </c>
      <c r="F47" s="210">
        <f>C47/100*E47</f>
        <v>0.06480000000000001</v>
      </c>
      <c r="G47" s="1"/>
    </row>
    <row r="48" spans="1:7" ht="18" customHeight="1">
      <c r="A48" s="216">
        <v>4</v>
      </c>
      <c r="B48" s="217" t="s">
        <v>17</v>
      </c>
      <c r="C48" s="210">
        <v>0.35</v>
      </c>
      <c r="D48" s="211" t="s">
        <v>16</v>
      </c>
      <c r="E48" s="218">
        <v>1</v>
      </c>
      <c r="F48" s="206">
        <f>C48*E48</f>
        <v>0.35</v>
      </c>
      <c r="G48" s="1"/>
    </row>
    <row r="49" spans="1:7" ht="18" customHeight="1">
      <c r="A49" s="219"/>
      <c r="B49" s="220" t="s">
        <v>13</v>
      </c>
      <c r="C49" s="221"/>
      <c r="D49" s="207"/>
      <c r="E49" s="206"/>
      <c r="F49" s="222">
        <f>SUM(F45:F48)</f>
        <v>3.7748000000000004</v>
      </c>
      <c r="G49" s="1"/>
    </row>
    <row r="50" spans="1:7" ht="20.25" customHeight="1">
      <c r="A50" s="287" t="s">
        <v>78</v>
      </c>
      <c r="B50" s="288"/>
      <c r="C50" s="288"/>
      <c r="D50" s="288"/>
      <c r="E50" s="288"/>
      <c r="F50" s="289"/>
      <c r="G50" s="1"/>
    </row>
    <row r="51" spans="1:7" ht="18" customHeight="1">
      <c r="A51" s="223">
        <v>1</v>
      </c>
      <c r="B51" s="205" t="s">
        <v>149</v>
      </c>
      <c r="C51" s="210">
        <v>232</v>
      </c>
      <c r="D51" s="211" t="s">
        <v>18</v>
      </c>
      <c r="E51" s="224">
        <v>0.005</v>
      </c>
      <c r="F51" s="210">
        <f>C51/180</f>
        <v>1.288888888888889</v>
      </c>
      <c r="G51" s="1"/>
    </row>
    <row r="52" spans="1:7" ht="18" customHeight="1">
      <c r="A52" s="204">
        <v>2</v>
      </c>
      <c r="B52" s="225" t="s">
        <v>156</v>
      </c>
      <c r="C52" s="206">
        <v>2</v>
      </c>
      <c r="D52" s="207" t="s">
        <v>16</v>
      </c>
      <c r="E52" s="208">
        <v>3</v>
      </c>
      <c r="F52" s="226">
        <f>C52/100*E52</f>
        <v>0.06</v>
      </c>
      <c r="G52" s="1"/>
    </row>
    <row r="53" spans="1:7" ht="18" customHeight="1">
      <c r="A53" s="229">
        <v>3</v>
      </c>
      <c r="B53" s="209" t="s">
        <v>162</v>
      </c>
      <c r="C53" s="210">
        <v>28.5</v>
      </c>
      <c r="D53" s="207" t="s">
        <v>16</v>
      </c>
      <c r="E53" s="218">
        <v>1</v>
      </c>
      <c r="F53" s="226">
        <f>C53/100*E53</f>
        <v>0.285</v>
      </c>
      <c r="G53" s="1"/>
    </row>
    <row r="54" spans="1:7" ht="18" customHeight="1">
      <c r="A54" s="204">
        <v>4</v>
      </c>
      <c r="B54" s="209" t="s">
        <v>163</v>
      </c>
      <c r="C54" s="206">
        <v>24</v>
      </c>
      <c r="D54" s="207" t="s">
        <v>16</v>
      </c>
      <c r="E54" s="208">
        <v>1</v>
      </c>
      <c r="F54" s="226">
        <f>C54/100*E54</f>
        <v>0.24</v>
      </c>
      <c r="G54" s="1"/>
    </row>
    <row r="55" spans="1:7" ht="18" customHeight="1">
      <c r="A55" s="204">
        <v>5</v>
      </c>
      <c r="B55" s="209" t="s">
        <v>14</v>
      </c>
      <c r="C55" s="206">
        <v>2.1</v>
      </c>
      <c r="D55" s="207" t="s">
        <v>15</v>
      </c>
      <c r="E55" s="208">
        <v>1</v>
      </c>
      <c r="F55" s="206">
        <f>C55*E55</f>
        <v>2.1</v>
      </c>
      <c r="G55" s="1"/>
    </row>
    <row r="56" spans="1:7" ht="18" customHeight="1">
      <c r="A56" s="211"/>
      <c r="B56" s="237" t="s">
        <v>13</v>
      </c>
      <c r="C56" s="224"/>
      <c r="D56" s="211"/>
      <c r="E56" s="210"/>
      <c r="F56" s="238">
        <f>SUM(F51:F55)+0.01</f>
        <v>3.983888888888889</v>
      </c>
      <c r="G56" s="1"/>
    </row>
    <row r="57" spans="1:7" ht="18" customHeight="1">
      <c r="A57" s="231"/>
      <c r="B57" s="220" t="s">
        <v>81</v>
      </c>
      <c r="C57" s="206">
        <v>0.1</v>
      </c>
      <c r="D57" s="207" t="s">
        <v>16</v>
      </c>
      <c r="E57" s="206">
        <v>1</v>
      </c>
      <c r="F57" s="222">
        <f>C57*E57</f>
        <v>0.1</v>
      </c>
      <c r="G57" s="1"/>
    </row>
    <row r="58" spans="1:7" ht="20.25" customHeight="1">
      <c r="A58" s="219"/>
      <c r="B58" s="233" t="s">
        <v>79</v>
      </c>
      <c r="C58" s="234"/>
      <c r="D58" s="235"/>
      <c r="E58" s="234"/>
      <c r="F58" s="236">
        <f>F49+F56+F57-0.01</f>
        <v>7.848688888888889</v>
      </c>
      <c r="G58" s="1"/>
    </row>
    <row r="59" spans="1:7" ht="21" customHeight="1">
      <c r="A59" s="293" t="s">
        <v>68</v>
      </c>
      <c r="B59" s="294"/>
      <c r="C59" s="294"/>
      <c r="D59" s="294"/>
      <c r="E59" s="294"/>
      <c r="F59" s="295"/>
      <c r="G59" s="1"/>
    </row>
    <row r="60" spans="1:7" ht="20.25" customHeight="1">
      <c r="A60" s="287" t="s">
        <v>71</v>
      </c>
      <c r="B60" s="288"/>
      <c r="C60" s="288"/>
      <c r="D60" s="288"/>
      <c r="E60" s="288"/>
      <c r="F60" s="289"/>
      <c r="G60" s="1"/>
    </row>
    <row r="61" spans="1:7" ht="18" customHeight="1">
      <c r="A61" s="204">
        <v>1</v>
      </c>
      <c r="B61" s="209" t="s">
        <v>14</v>
      </c>
      <c r="C61" s="206">
        <v>2.1</v>
      </c>
      <c r="D61" s="207" t="s">
        <v>15</v>
      </c>
      <c r="E61" s="208">
        <v>1</v>
      </c>
      <c r="F61" s="206">
        <f>C61*E61</f>
        <v>2.1</v>
      </c>
      <c r="G61" s="1"/>
    </row>
    <row r="62" spans="1:7" ht="18" customHeight="1">
      <c r="A62" s="204">
        <v>2</v>
      </c>
      <c r="B62" s="217" t="s">
        <v>148</v>
      </c>
      <c r="C62" s="210">
        <v>21</v>
      </c>
      <c r="D62" s="211" t="s">
        <v>10</v>
      </c>
      <c r="E62" s="210">
        <v>6</v>
      </c>
      <c r="F62" s="206">
        <f>C62/100*E62</f>
        <v>1.26</v>
      </c>
      <c r="G62" s="1"/>
    </row>
    <row r="63" spans="1:7" ht="18" customHeight="1">
      <c r="A63" s="212">
        <v>3</v>
      </c>
      <c r="B63" s="213" t="s">
        <v>11</v>
      </c>
      <c r="C63" s="214">
        <v>10.8</v>
      </c>
      <c r="D63" s="215" t="s">
        <v>12</v>
      </c>
      <c r="E63" s="214">
        <v>0.6</v>
      </c>
      <c r="F63" s="210">
        <f>C63/100*E63</f>
        <v>0.06480000000000001</v>
      </c>
      <c r="G63" s="1"/>
    </row>
    <row r="64" spans="1:7" ht="18" customHeight="1">
      <c r="A64" s="204">
        <v>4</v>
      </c>
      <c r="B64" s="205" t="s">
        <v>44</v>
      </c>
      <c r="C64" s="210">
        <v>2.1</v>
      </c>
      <c r="D64" s="211" t="s">
        <v>16</v>
      </c>
      <c r="E64" s="218">
        <v>1</v>
      </c>
      <c r="F64" s="226">
        <f>C64*E64</f>
        <v>2.1</v>
      </c>
      <c r="G64" s="1"/>
    </row>
    <row r="65" spans="1:7" ht="18" customHeight="1">
      <c r="A65" s="204">
        <v>5</v>
      </c>
      <c r="B65" s="225" t="s">
        <v>164</v>
      </c>
      <c r="C65" s="206">
        <v>4.5</v>
      </c>
      <c r="D65" s="207" t="s">
        <v>16</v>
      </c>
      <c r="E65" s="208">
        <v>2</v>
      </c>
      <c r="F65" s="226">
        <f>C65/100*E65</f>
        <v>0.09</v>
      </c>
      <c r="G65" s="1"/>
    </row>
    <row r="66" spans="1:7" ht="18" customHeight="1">
      <c r="A66" s="239"/>
      <c r="B66" s="240" t="s">
        <v>13</v>
      </c>
      <c r="C66" s="224"/>
      <c r="D66" s="211"/>
      <c r="E66" s="210"/>
      <c r="F66" s="222">
        <f>SUM(F61:F65)</f>
        <v>5.614800000000001</v>
      </c>
      <c r="G66" s="1"/>
    </row>
    <row r="67" spans="1:7" ht="20.25" customHeight="1">
      <c r="A67" s="287" t="s">
        <v>72</v>
      </c>
      <c r="B67" s="288"/>
      <c r="C67" s="288"/>
      <c r="D67" s="288"/>
      <c r="E67" s="288"/>
      <c r="F67" s="289"/>
      <c r="G67" s="1"/>
    </row>
    <row r="68" spans="1:7" ht="18" customHeight="1">
      <c r="A68" s="223">
        <v>1</v>
      </c>
      <c r="B68" s="205" t="s">
        <v>165</v>
      </c>
      <c r="C68" s="210">
        <v>570</v>
      </c>
      <c r="D68" s="211" t="s">
        <v>18</v>
      </c>
      <c r="E68" s="224">
        <v>0.0125</v>
      </c>
      <c r="F68" s="206">
        <f>C68/80</f>
        <v>7.125</v>
      </c>
      <c r="G68" s="1"/>
    </row>
    <row r="69" spans="1:7" ht="18" customHeight="1">
      <c r="A69" s="204">
        <v>2</v>
      </c>
      <c r="B69" s="209" t="s">
        <v>155</v>
      </c>
      <c r="C69" s="206">
        <v>1.8</v>
      </c>
      <c r="D69" s="207" t="s">
        <v>16</v>
      </c>
      <c r="E69" s="208">
        <v>3</v>
      </c>
      <c r="F69" s="210">
        <f>C69/100*E69</f>
        <v>0.054000000000000006</v>
      </c>
      <c r="G69" s="1"/>
    </row>
    <row r="70" spans="1:7" ht="18" customHeight="1">
      <c r="A70" s="212">
        <v>3</v>
      </c>
      <c r="B70" s="209" t="s">
        <v>162</v>
      </c>
      <c r="C70" s="206">
        <v>28.5</v>
      </c>
      <c r="D70" s="207" t="s">
        <v>16</v>
      </c>
      <c r="E70" s="208">
        <v>1</v>
      </c>
      <c r="F70" s="226">
        <f>C70/100*E70</f>
        <v>0.285</v>
      </c>
      <c r="G70" s="1"/>
    </row>
    <row r="71" spans="1:7" ht="18" customHeight="1">
      <c r="A71" s="216">
        <v>4</v>
      </c>
      <c r="B71" s="209" t="s">
        <v>163</v>
      </c>
      <c r="C71" s="206">
        <v>24</v>
      </c>
      <c r="D71" s="207" t="s">
        <v>16</v>
      </c>
      <c r="E71" s="208">
        <v>1</v>
      </c>
      <c r="F71" s="206">
        <f>C71/100*E71</f>
        <v>0.24</v>
      </c>
      <c r="G71" s="1"/>
    </row>
    <row r="72" spans="1:7" ht="18" customHeight="1">
      <c r="A72" s="229">
        <v>5</v>
      </c>
      <c r="B72" s="209" t="s">
        <v>166</v>
      </c>
      <c r="C72" s="206">
        <v>24</v>
      </c>
      <c r="D72" s="207" t="s">
        <v>16</v>
      </c>
      <c r="E72" s="208">
        <v>1</v>
      </c>
      <c r="F72" s="210">
        <f>C72/100*E72</f>
        <v>0.24</v>
      </c>
      <c r="G72" s="1"/>
    </row>
    <row r="73" spans="1:7" ht="18" customHeight="1">
      <c r="A73" s="229">
        <v>6</v>
      </c>
      <c r="B73" s="209" t="s">
        <v>167</v>
      </c>
      <c r="C73" s="210">
        <v>350</v>
      </c>
      <c r="D73" s="207" t="s">
        <v>16</v>
      </c>
      <c r="E73" s="218">
        <v>1</v>
      </c>
      <c r="F73" s="226">
        <f>C73/10000*E73</f>
        <v>0.035</v>
      </c>
      <c r="G73" s="1"/>
    </row>
    <row r="74" spans="1:7" ht="18" customHeight="1">
      <c r="A74" s="229">
        <v>7</v>
      </c>
      <c r="B74" s="209" t="s">
        <v>39</v>
      </c>
      <c r="C74" s="206">
        <v>0.2</v>
      </c>
      <c r="D74" s="207" t="s">
        <v>16</v>
      </c>
      <c r="E74" s="208">
        <v>1</v>
      </c>
      <c r="F74" s="226">
        <f>C74*E74</f>
        <v>0.2</v>
      </c>
      <c r="G74" s="1"/>
    </row>
    <row r="75" spans="1:7" ht="18" customHeight="1">
      <c r="A75" s="229">
        <v>8</v>
      </c>
      <c r="B75" s="209" t="s">
        <v>14</v>
      </c>
      <c r="C75" s="206">
        <v>2.1</v>
      </c>
      <c r="D75" s="207" t="s">
        <v>15</v>
      </c>
      <c r="E75" s="208">
        <v>1</v>
      </c>
      <c r="F75" s="206">
        <f>C75*E75</f>
        <v>2.1</v>
      </c>
      <c r="G75" s="1"/>
    </row>
    <row r="76" spans="1:7" ht="18" customHeight="1">
      <c r="A76" s="219"/>
      <c r="B76" s="220" t="s">
        <v>13</v>
      </c>
      <c r="C76" s="206"/>
      <c r="D76" s="207"/>
      <c r="E76" s="206"/>
      <c r="F76" s="222">
        <f>SUM(F68:F75)+0.01</f>
        <v>10.289</v>
      </c>
      <c r="G76" s="1"/>
    </row>
    <row r="77" spans="1:7" ht="18" customHeight="1">
      <c r="A77" s="231"/>
      <c r="B77" s="220" t="s">
        <v>81</v>
      </c>
      <c r="C77" s="206">
        <v>0.25</v>
      </c>
      <c r="D77" s="207" t="s">
        <v>16</v>
      </c>
      <c r="E77" s="206">
        <v>1</v>
      </c>
      <c r="F77" s="222">
        <f>C77*E77</f>
        <v>0.25</v>
      </c>
      <c r="G77" s="1"/>
    </row>
    <row r="78" spans="1:7" ht="21" customHeight="1">
      <c r="A78" s="219"/>
      <c r="B78" s="233" t="s">
        <v>82</v>
      </c>
      <c r="C78" s="234"/>
      <c r="D78" s="235"/>
      <c r="E78" s="234"/>
      <c r="F78" s="236">
        <f>F66+F76+F77</f>
        <v>16.1538</v>
      </c>
      <c r="G78" s="1"/>
    </row>
    <row r="79" spans="1:7" ht="21.75" customHeight="1">
      <c r="A79" s="293" t="s">
        <v>97</v>
      </c>
      <c r="B79" s="294"/>
      <c r="C79" s="294"/>
      <c r="D79" s="294"/>
      <c r="E79" s="294"/>
      <c r="F79" s="295"/>
      <c r="G79" s="1"/>
    </row>
    <row r="80" spans="1:7" ht="18" customHeight="1">
      <c r="A80" s="204">
        <v>1</v>
      </c>
      <c r="B80" s="209" t="s">
        <v>14</v>
      </c>
      <c r="C80" s="206">
        <v>2.1</v>
      </c>
      <c r="D80" s="207" t="s">
        <v>15</v>
      </c>
      <c r="E80" s="218">
        <v>1</v>
      </c>
      <c r="F80" s="206">
        <f>C80*E80</f>
        <v>2.1</v>
      </c>
      <c r="G80" s="1"/>
    </row>
    <row r="81" spans="1:7" ht="18" customHeight="1">
      <c r="A81" s="241">
        <v>2</v>
      </c>
      <c r="B81" s="205" t="s">
        <v>22</v>
      </c>
      <c r="C81" s="210">
        <v>260</v>
      </c>
      <c r="D81" s="211" t="s">
        <v>12</v>
      </c>
      <c r="E81" s="206">
        <v>0.2</v>
      </c>
      <c r="F81" s="206">
        <f>C81/1000*E81</f>
        <v>0.052000000000000005</v>
      </c>
      <c r="G81" s="1"/>
    </row>
    <row r="82" spans="1:7" ht="18" customHeight="1">
      <c r="A82" s="204">
        <v>3</v>
      </c>
      <c r="B82" s="225" t="s">
        <v>21</v>
      </c>
      <c r="C82" s="206">
        <v>50</v>
      </c>
      <c r="D82" s="207" t="s">
        <v>12</v>
      </c>
      <c r="E82" s="206">
        <v>0.02</v>
      </c>
      <c r="F82" s="206">
        <f>C82/1000*E82</f>
        <v>0.001</v>
      </c>
      <c r="G82" s="1"/>
    </row>
    <row r="83" spans="1:7" ht="18" customHeight="1">
      <c r="A83" s="223">
        <v>4</v>
      </c>
      <c r="B83" s="205" t="s">
        <v>23</v>
      </c>
      <c r="C83" s="210">
        <v>90</v>
      </c>
      <c r="D83" s="211" t="s">
        <v>16</v>
      </c>
      <c r="E83" s="218">
        <v>1</v>
      </c>
      <c r="F83" s="206">
        <f>C83/100*E83</f>
        <v>0.9</v>
      </c>
      <c r="G83" s="1"/>
    </row>
    <row r="84" spans="1:7" ht="18" customHeight="1">
      <c r="A84" s="204">
        <v>5</v>
      </c>
      <c r="B84" s="225" t="s">
        <v>42</v>
      </c>
      <c r="C84" s="206">
        <v>73</v>
      </c>
      <c r="D84" s="207" t="s">
        <v>16</v>
      </c>
      <c r="E84" s="208">
        <v>1</v>
      </c>
      <c r="F84" s="210">
        <f>C84/100*E84</f>
        <v>0.73</v>
      </c>
      <c r="G84" s="1"/>
    </row>
    <row r="85" spans="1:7" ht="18" customHeight="1">
      <c r="A85" s="229">
        <v>6</v>
      </c>
      <c r="B85" s="209" t="s">
        <v>156</v>
      </c>
      <c r="C85" s="206">
        <v>2</v>
      </c>
      <c r="D85" s="207" t="s">
        <v>16</v>
      </c>
      <c r="E85" s="208">
        <v>3</v>
      </c>
      <c r="F85" s="226">
        <f>C85/100*E85</f>
        <v>0.06</v>
      </c>
      <c r="G85" s="1"/>
    </row>
    <row r="86" spans="1:7" ht="18" customHeight="1">
      <c r="A86" s="212">
        <v>7</v>
      </c>
      <c r="B86" s="217" t="s">
        <v>168</v>
      </c>
      <c r="C86" s="210">
        <v>4.8</v>
      </c>
      <c r="D86" s="211" t="s">
        <v>16</v>
      </c>
      <c r="E86" s="218">
        <v>2</v>
      </c>
      <c r="F86" s="206">
        <f>C86/100*E86</f>
        <v>0.096</v>
      </c>
      <c r="G86" s="1"/>
    </row>
    <row r="87" spans="1:7" ht="18" customHeight="1">
      <c r="A87" s="204">
        <v>8</v>
      </c>
      <c r="B87" s="225" t="s">
        <v>169</v>
      </c>
      <c r="C87" s="206">
        <v>1</v>
      </c>
      <c r="D87" s="207" t="s">
        <v>16</v>
      </c>
      <c r="E87" s="208">
        <v>1</v>
      </c>
      <c r="F87" s="210">
        <f>C87/10*E87</f>
        <v>0.1</v>
      </c>
      <c r="G87" s="1"/>
    </row>
    <row r="88" spans="1:7" ht="18" customHeight="1">
      <c r="A88" s="223">
        <v>9</v>
      </c>
      <c r="B88" s="205" t="s">
        <v>170</v>
      </c>
      <c r="C88" s="210">
        <v>0.52</v>
      </c>
      <c r="D88" s="211" t="s">
        <v>16</v>
      </c>
      <c r="E88" s="218">
        <v>1</v>
      </c>
      <c r="F88" s="206">
        <f>C88/10*E88</f>
        <v>0.052000000000000005</v>
      </c>
      <c r="G88" s="1"/>
    </row>
    <row r="89" spans="1:7" ht="18" customHeight="1">
      <c r="A89" s="231"/>
      <c r="B89" s="220" t="s">
        <v>81</v>
      </c>
      <c r="C89" s="206">
        <v>0.25</v>
      </c>
      <c r="D89" s="207" t="s">
        <v>16</v>
      </c>
      <c r="E89" s="206">
        <v>1</v>
      </c>
      <c r="F89" s="222">
        <f>C89*E89</f>
        <v>0.25</v>
      </c>
      <c r="G89" s="1"/>
    </row>
    <row r="90" spans="1:7" ht="21" customHeight="1">
      <c r="A90" s="207"/>
      <c r="B90" s="242" t="s">
        <v>83</v>
      </c>
      <c r="C90" s="243"/>
      <c r="D90" s="235"/>
      <c r="E90" s="234"/>
      <c r="F90" s="236">
        <f>SUM(F80:F88)+F89</f>
        <v>4.340999999999999</v>
      </c>
      <c r="G90" s="1"/>
    </row>
    <row r="91" spans="1:7" ht="21.75" customHeight="1">
      <c r="A91" s="293" t="s">
        <v>98</v>
      </c>
      <c r="B91" s="294"/>
      <c r="C91" s="294"/>
      <c r="D91" s="294"/>
      <c r="E91" s="294"/>
      <c r="F91" s="295"/>
      <c r="G91" s="1"/>
    </row>
    <row r="92" spans="1:7" ht="18" customHeight="1">
      <c r="A92" s="204">
        <v>1</v>
      </c>
      <c r="B92" s="225" t="s">
        <v>171</v>
      </c>
      <c r="C92" s="206">
        <v>17</v>
      </c>
      <c r="D92" s="207" t="s">
        <v>95</v>
      </c>
      <c r="E92" s="206">
        <v>50</v>
      </c>
      <c r="F92" s="206">
        <f>C92/2500*E92</f>
        <v>0.33999999999999997</v>
      </c>
      <c r="G92" s="1"/>
    </row>
    <row r="93" spans="1:7" ht="18" customHeight="1">
      <c r="A93" s="223">
        <v>2</v>
      </c>
      <c r="B93" s="209" t="s">
        <v>14</v>
      </c>
      <c r="C93" s="206">
        <v>2.1</v>
      </c>
      <c r="D93" s="207" t="s">
        <v>15</v>
      </c>
      <c r="E93" s="218">
        <v>1</v>
      </c>
      <c r="F93" s="206">
        <f>C93*E93</f>
        <v>2.1</v>
      </c>
      <c r="G93" s="1"/>
    </row>
    <row r="94" spans="1:7" ht="18" customHeight="1">
      <c r="A94" s="204">
        <v>3</v>
      </c>
      <c r="B94" s="217" t="s">
        <v>148</v>
      </c>
      <c r="C94" s="210">
        <v>21</v>
      </c>
      <c r="D94" s="211" t="s">
        <v>10</v>
      </c>
      <c r="E94" s="206">
        <v>5</v>
      </c>
      <c r="F94" s="244">
        <f>C94/100*E94</f>
        <v>1.05</v>
      </c>
      <c r="G94" s="1"/>
    </row>
    <row r="95" spans="1:7" ht="18" customHeight="1">
      <c r="A95" s="223">
        <v>4</v>
      </c>
      <c r="B95" s="213" t="s">
        <v>11</v>
      </c>
      <c r="C95" s="214">
        <v>10.8</v>
      </c>
      <c r="D95" s="215" t="s">
        <v>12</v>
      </c>
      <c r="E95" s="214">
        <v>10</v>
      </c>
      <c r="F95" s="244">
        <f>C95/100*E95</f>
        <v>1.08</v>
      </c>
      <c r="G95" s="1"/>
    </row>
    <row r="96" spans="1:7" ht="18" customHeight="1">
      <c r="A96" s="204">
        <v>5</v>
      </c>
      <c r="B96" s="209" t="s">
        <v>93</v>
      </c>
      <c r="C96" s="206">
        <v>95</v>
      </c>
      <c r="D96" s="207" t="s">
        <v>10</v>
      </c>
      <c r="E96" s="206">
        <v>10</v>
      </c>
      <c r="F96" s="244">
        <f>C96/1000*E96</f>
        <v>0.95</v>
      </c>
      <c r="G96" s="1"/>
    </row>
    <row r="97" spans="1:7" ht="20.25" customHeight="1">
      <c r="A97" s="223">
        <v>6</v>
      </c>
      <c r="B97" s="205" t="s">
        <v>96</v>
      </c>
      <c r="C97" s="210">
        <v>52</v>
      </c>
      <c r="D97" s="211" t="s">
        <v>10</v>
      </c>
      <c r="E97" s="210">
        <v>8</v>
      </c>
      <c r="F97" s="244">
        <f>C97/250*E97</f>
        <v>1.664</v>
      </c>
      <c r="G97" s="1"/>
    </row>
    <row r="98" spans="1:7" ht="20.25" customHeight="1">
      <c r="A98" s="207"/>
      <c r="B98" s="242" t="s">
        <v>99</v>
      </c>
      <c r="C98" s="221"/>
      <c r="D98" s="207"/>
      <c r="E98" s="206"/>
      <c r="F98" s="236">
        <f>SUM(F92:F97)</f>
        <v>7.184</v>
      </c>
      <c r="G98" s="1"/>
    </row>
    <row r="99" spans="1:7" ht="20.25" customHeight="1">
      <c r="A99" s="245"/>
      <c r="B99" s="246"/>
      <c r="C99" s="247"/>
      <c r="D99" s="245"/>
      <c r="E99" s="247"/>
      <c r="F99" s="248"/>
      <c r="G99" s="1"/>
    </row>
    <row r="100" spans="1:7" ht="36" customHeight="1">
      <c r="A100" s="245"/>
      <c r="B100" s="249"/>
      <c r="C100" s="250"/>
      <c r="D100" s="251"/>
      <c r="E100" s="252"/>
      <c r="F100" s="253"/>
      <c r="G100" s="1"/>
    </row>
    <row r="101" spans="1:7" ht="30" customHeight="1">
      <c r="A101" s="245"/>
      <c r="B101" s="102" t="s">
        <v>110</v>
      </c>
      <c r="C101" s="254"/>
      <c r="D101" s="255"/>
      <c r="E101" s="59" t="s">
        <v>111</v>
      </c>
      <c r="F101" s="255"/>
      <c r="G101" s="1"/>
    </row>
    <row r="102" spans="1:7" ht="18" customHeight="1">
      <c r="A102" s="5"/>
      <c r="B102" s="17"/>
      <c r="C102" s="12"/>
      <c r="D102" s="291"/>
      <c r="E102" s="291"/>
      <c r="F102" s="291"/>
      <c r="G102" s="1"/>
    </row>
    <row r="103" spans="1:7" ht="15">
      <c r="A103" s="5"/>
      <c r="B103" s="4"/>
      <c r="C103" s="7"/>
      <c r="D103" s="5"/>
      <c r="E103" s="9"/>
      <c r="F103" s="7"/>
      <c r="G103" s="1"/>
    </row>
    <row r="104" spans="2:7" ht="15">
      <c r="B104" s="4"/>
      <c r="D104" s="5"/>
      <c r="E104" s="9"/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</sheetData>
  <sheetProtection/>
  <mergeCells count="21">
    <mergeCell ref="A91:F91"/>
    <mergeCell ref="A43:F43"/>
    <mergeCell ref="A60:F60"/>
    <mergeCell ref="A28:F28"/>
    <mergeCell ref="A34:F34"/>
    <mergeCell ref="A44:F44"/>
    <mergeCell ref="D1:F1"/>
    <mergeCell ref="D102:F102"/>
    <mergeCell ref="B2:F2"/>
    <mergeCell ref="B3:F3"/>
    <mergeCell ref="A79:F79"/>
    <mergeCell ref="A59:F59"/>
    <mergeCell ref="A9:F9"/>
    <mergeCell ref="A8:F8"/>
    <mergeCell ref="A67:F67"/>
    <mergeCell ref="A50:F50"/>
    <mergeCell ref="A15:F15"/>
    <mergeCell ref="A5:A6"/>
    <mergeCell ref="B5:B6"/>
    <mergeCell ref="C5:C6"/>
    <mergeCell ref="D5:F5"/>
  </mergeCells>
  <printOptions/>
  <pageMargins left="0.9055118110236221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A1:N39"/>
  <sheetViews>
    <sheetView zoomScale="70" zoomScaleNormal="70" zoomScalePageLayoutView="0" workbookViewId="0" topLeftCell="A23">
      <selection activeCell="S34" sqref="S34"/>
    </sheetView>
  </sheetViews>
  <sheetFormatPr defaultColWidth="9.140625" defaultRowHeight="15"/>
  <cols>
    <col min="1" max="1" width="4.421875" style="18" customWidth="1"/>
    <col min="2" max="2" width="39.00390625" style="15" customWidth="1"/>
    <col min="3" max="3" width="7.00390625" style="13" customWidth="1"/>
    <col min="4" max="4" width="12.8515625" style="13" customWidth="1"/>
    <col min="5" max="5" width="14.140625" style="13" customWidth="1"/>
    <col min="6" max="6" width="11.140625" style="14" customWidth="1"/>
    <col min="7" max="7" width="13.00390625" style="13" customWidth="1"/>
    <col min="8" max="8" width="11.140625" style="13" customWidth="1"/>
    <col min="9" max="9" width="10.57421875" style="13" customWidth="1"/>
    <col min="10" max="10" width="13.140625" style="13" customWidth="1"/>
    <col min="11" max="11" width="4.00390625" style="15" customWidth="1"/>
    <col min="12" max="12" width="6.00390625" style="13" customWidth="1"/>
    <col min="13" max="16384" width="9.140625" style="15" customWidth="1"/>
  </cols>
  <sheetData>
    <row r="1" spans="1:10" ht="59.25" customHeight="1">
      <c r="A1" s="126"/>
      <c r="B1" s="127"/>
      <c r="C1" s="128"/>
      <c r="D1" s="128"/>
      <c r="E1" s="128"/>
      <c r="F1" s="129"/>
      <c r="G1" s="128"/>
      <c r="H1" s="130"/>
      <c r="I1" s="306" t="s">
        <v>120</v>
      </c>
      <c r="J1" s="306"/>
    </row>
    <row r="2" spans="1:12" ht="18" customHeight="1">
      <c r="A2" s="126"/>
      <c r="B2" s="307" t="s">
        <v>112</v>
      </c>
      <c r="C2" s="307"/>
      <c r="D2" s="307"/>
      <c r="E2" s="307"/>
      <c r="F2" s="307"/>
      <c r="G2" s="307"/>
      <c r="H2" s="307"/>
      <c r="I2" s="307"/>
      <c r="J2" s="307"/>
      <c r="K2" s="19"/>
      <c r="L2" s="24"/>
    </row>
    <row r="3" spans="1:14" ht="19.5" customHeight="1">
      <c r="A3" s="131"/>
      <c r="B3" s="308" t="s">
        <v>147</v>
      </c>
      <c r="C3" s="308"/>
      <c r="D3" s="308"/>
      <c r="E3" s="308"/>
      <c r="F3" s="308"/>
      <c r="G3" s="308"/>
      <c r="H3" s="308"/>
      <c r="I3" s="308"/>
      <c r="J3" s="308"/>
      <c r="K3" s="305"/>
      <c r="L3" s="305"/>
      <c r="M3" s="305"/>
      <c r="N3" s="305"/>
    </row>
    <row r="4" spans="1:14" ht="45.75" customHeight="1">
      <c r="A4" s="132" t="s">
        <v>45</v>
      </c>
      <c r="B4" s="133" t="s">
        <v>36</v>
      </c>
      <c r="C4" s="132" t="s">
        <v>24</v>
      </c>
      <c r="D4" s="134" t="s">
        <v>25</v>
      </c>
      <c r="E4" s="135" t="s">
        <v>26</v>
      </c>
      <c r="F4" s="136" t="s">
        <v>27</v>
      </c>
      <c r="G4" s="135" t="s">
        <v>51</v>
      </c>
      <c r="H4" s="135" t="s">
        <v>52</v>
      </c>
      <c r="I4" s="135" t="s">
        <v>103</v>
      </c>
      <c r="J4" s="132" t="s">
        <v>53</v>
      </c>
      <c r="K4" s="305"/>
      <c r="L4" s="305"/>
      <c r="M4" s="305"/>
      <c r="N4" s="305"/>
    </row>
    <row r="5" spans="1:12" s="20" customFormat="1" ht="12" customHeight="1">
      <c r="A5" s="137">
        <v>1</v>
      </c>
      <c r="B5" s="138">
        <v>2</v>
      </c>
      <c r="C5" s="139">
        <v>3</v>
      </c>
      <c r="D5" s="139">
        <v>4</v>
      </c>
      <c r="E5" s="140">
        <v>5</v>
      </c>
      <c r="F5" s="141">
        <v>6</v>
      </c>
      <c r="G5" s="142">
        <v>7</v>
      </c>
      <c r="H5" s="139">
        <v>8</v>
      </c>
      <c r="I5" s="139">
        <v>9</v>
      </c>
      <c r="J5" s="139">
        <v>10</v>
      </c>
      <c r="L5" s="25"/>
    </row>
    <row r="6" spans="1:12" s="27" customFormat="1" ht="18" customHeight="1">
      <c r="A6" s="104" t="s">
        <v>56</v>
      </c>
      <c r="B6" s="105" t="s">
        <v>29</v>
      </c>
      <c r="C6" s="135"/>
      <c r="D6" s="132"/>
      <c r="E6" s="132"/>
      <c r="F6" s="143"/>
      <c r="G6" s="135"/>
      <c r="H6" s="132"/>
      <c r="I6" s="132"/>
      <c r="J6" s="132"/>
      <c r="L6" s="28"/>
    </row>
    <row r="7" spans="1:10" ht="18" customHeight="1">
      <c r="A7" s="144">
        <v>1</v>
      </c>
      <c r="B7" s="145" t="s">
        <v>28</v>
      </c>
      <c r="C7" s="128"/>
      <c r="D7" s="146"/>
      <c r="E7" s="147"/>
      <c r="F7" s="110"/>
      <c r="G7" s="148"/>
      <c r="H7" s="146"/>
      <c r="I7" s="146"/>
      <c r="J7" s="146"/>
    </row>
    <row r="8" spans="1:11" ht="18" customHeight="1">
      <c r="A8" s="149"/>
      <c r="B8" s="150" t="s">
        <v>144</v>
      </c>
      <c r="C8" s="107">
        <v>1</v>
      </c>
      <c r="D8" s="112">
        <v>4482.34</v>
      </c>
      <c r="E8" s="109">
        <v>9000</v>
      </c>
      <c r="F8" s="110">
        <f>D8/E8</f>
        <v>0.4980377777777778</v>
      </c>
      <c r="G8" s="151">
        <v>4</v>
      </c>
      <c r="H8" s="112">
        <f>F8*G8</f>
        <v>1.9921511111111112</v>
      </c>
      <c r="I8" s="112">
        <f>H8*0.24</f>
        <v>0.4781162666666667</v>
      </c>
      <c r="J8" s="120">
        <f>H8+I8</f>
        <v>2.4702673777777777</v>
      </c>
      <c r="K8" s="13"/>
    </row>
    <row r="9" spans="1:10" ht="18" customHeight="1">
      <c r="A9" s="152">
        <v>2</v>
      </c>
      <c r="B9" s="153" t="s">
        <v>29</v>
      </c>
      <c r="C9" s="154"/>
      <c r="D9" s="146"/>
      <c r="E9" s="147"/>
      <c r="F9" s="155"/>
      <c r="G9" s="156"/>
      <c r="H9" s="157"/>
      <c r="I9" s="157"/>
      <c r="J9" s="146"/>
    </row>
    <row r="10" spans="1:13" ht="18" customHeight="1">
      <c r="A10" s="158"/>
      <c r="B10" s="150" t="s">
        <v>49</v>
      </c>
      <c r="C10" s="159">
        <v>1</v>
      </c>
      <c r="D10" s="160">
        <v>5941.77</v>
      </c>
      <c r="E10" s="159">
        <v>9000</v>
      </c>
      <c r="F10" s="110">
        <f>D10/E10</f>
        <v>0.6601966666666668</v>
      </c>
      <c r="G10" s="148">
        <v>9</v>
      </c>
      <c r="H10" s="108">
        <f>F10*G10</f>
        <v>5.941770000000001</v>
      </c>
      <c r="I10" s="108">
        <f>H10*0.24</f>
        <v>1.4260248000000002</v>
      </c>
      <c r="J10" s="160">
        <f>SUM(H10:I10)</f>
        <v>7.367794800000001</v>
      </c>
      <c r="M10" s="36"/>
    </row>
    <row r="11" spans="1:13" ht="18" customHeight="1">
      <c r="A11" s="161"/>
      <c r="B11" s="150" t="s">
        <v>145</v>
      </c>
      <c r="C11" s="162">
        <v>1</v>
      </c>
      <c r="D11" s="163">
        <v>5470.61</v>
      </c>
      <c r="E11" s="164">
        <v>9000</v>
      </c>
      <c r="F11" s="165">
        <f>D11/E11</f>
        <v>0.6078455555555555</v>
      </c>
      <c r="G11" s="148">
        <v>28</v>
      </c>
      <c r="H11" s="108">
        <f>F11*G11</f>
        <v>17.019675555555555</v>
      </c>
      <c r="I11" s="108">
        <f>H11*0.24</f>
        <v>4.084722133333333</v>
      </c>
      <c r="J11" s="160">
        <f>SUM(H11:I11)</f>
        <v>21.104397688888888</v>
      </c>
      <c r="M11" s="36"/>
    </row>
    <row r="12" spans="1:13" ht="18" customHeight="1">
      <c r="A12" s="166"/>
      <c r="B12" s="106" t="s">
        <v>13</v>
      </c>
      <c r="C12" s="159"/>
      <c r="D12" s="160"/>
      <c r="E12" s="159"/>
      <c r="F12" s="110"/>
      <c r="G12" s="148"/>
      <c r="H12" s="160"/>
      <c r="I12" s="167"/>
      <c r="J12" s="113">
        <f>SUM(J10:J11)</f>
        <v>28.47219248888889</v>
      </c>
      <c r="M12" s="26"/>
    </row>
    <row r="13" spans="1:11" ht="19.5" customHeight="1">
      <c r="A13" s="168"/>
      <c r="B13" s="106" t="s">
        <v>54</v>
      </c>
      <c r="C13" s="107"/>
      <c r="D13" s="108"/>
      <c r="E13" s="109"/>
      <c r="F13" s="110"/>
      <c r="G13" s="111"/>
      <c r="H13" s="112"/>
      <c r="I13" s="108"/>
      <c r="J13" s="113">
        <f>J8+J12</f>
        <v>30.942459866666667</v>
      </c>
      <c r="K13" s="13"/>
    </row>
    <row r="14" spans="1:12" s="30" customFormat="1" ht="18" customHeight="1">
      <c r="A14" s="104" t="s">
        <v>55</v>
      </c>
      <c r="B14" s="114" t="s">
        <v>30</v>
      </c>
      <c r="C14" s="115"/>
      <c r="D14" s="108"/>
      <c r="E14" s="109"/>
      <c r="F14" s="116"/>
      <c r="G14" s="111"/>
      <c r="H14" s="112"/>
      <c r="I14" s="108"/>
      <c r="J14" s="117"/>
      <c r="K14" s="29"/>
      <c r="L14" s="29"/>
    </row>
    <row r="15" spans="1:11" ht="18" customHeight="1">
      <c r="A15" s="144">
        <v>1</v>
      </c>
      <c r="B15" s="169" t="s">
        <v>28</v>
      </c>
      <c r="C15" s="137"/>
      <c r="D15" s="160"/>
      <c r="E15" s="147"/>
      <c r="F15" s="110"/>
      <c r="G15" s="148"/>
      <c r="H15" s="146"/>
      <c r="I15" s="160"/>
      <c r="J15" s="160"/>
      <c r="K15" s="13"/>
    </row>
    <row r="16" spans="1:11" ht="18" customHeight="1">
      <c r="A16" s="170"/>
      <c r="B16" s="150" t="s">
        <v>144</v>
      </c>
      <c r="C16" s="107">
        <v>1</v>
      </c>
      <c r="D16" s="112">
        <v>4482.34</v>
      </c>
      <c r="E16" s="171">
        <v>9000</v>
      </c>
      <c r="F16" s="110">
        <f>D16/E16</f>
        <v>0.4980377777777778</v>
      </c>
      <c r="G16" s="111">
        <v>4</v>
      </c>
      <c r="H16" s="108">
        <f>F16*G16</f>
        <v>1.9921511111111112</v>
      </c>
      <c r="I16" s="108">
        <f>H16*0.24</f>
        <v>0.4781162666666667</v>
      </c>
      <c r="J16" s="172">
        <f>H16+I16</f>
        <v>2.4702673777777777</v>
      </c>
      <c r="K16" s="13"/>
    </row>
    <row r="17" spans="1:10" ht="18" customHeight="1">
      <c r="A17" s="144">
        <v>2</v>
      </c>
      <c r="B17" s="153" t="s">
        <v>30</v>
      </c>
      <c r="C17" s="154"/>
      <c r="D17" s="146"/>
      <c r="E17" s="148"/>
      <c r="F17" s="110"/>
      <c r="G17" s="148"/>
      <c r="H17" s="108"/>
      <c r="I17" s="108"/>
      <c r="J17" s="160"/>
    </row>
    <row r="18" spans="1:10" ht="18" customHeight="1">
      <c r="A18" s="166"/>
      <c r="B18" s="150" t="s">
        <v>145</v>
      </c>
      <c r="C18" s="162">
        <v>1</v>
      </c>
      <c r="D18" s="163">
        <v>5470.61</v>
      </c>
      <c r="E18" s="164">
        <v>9000</v>
      </c>
      <c r="F18" s="110">
        <f>D18/E18</f>
        <v>0.6078455555555555</v>
      </c>
      <c r="G18" s="148">
        <v>18</v>
      </c>
      <c r="H18" s="108">
        <f>F18*G18</f>
        <v>10.94122</v>
      </c>
      <c r="I18" s="108">
        <f>H18*0.24</f>
        <v>2.6258928</v>
      </c>
      <c r="J18" s="113">
        <f>SUM(H18:I18)</f>
        <v>13.5671128</v>
      </c>
    </row>
    <row r="19" spans="1:11" ht="19.5" customHeight="1">
      <c r="A19" s="168"/>
      <c r="B19" s="106" t="s">
        <v>54</v>
      </c>
      <c r="C19" s="107"/>
      <c r="D19" s="108"/>
      <c r="E19" s="109"/>
      <c r="F19" s="110"/>
      <c r="G19" s="111"/>
      <c r="H19" s="112"/>
      <c r="I19" s="108"/>
      <c r="J19" s="113">
        <f>J16+J18</f>
        <v>16.037380177777777</v>
      </c>
      <c r="K19" s="13"/>
    </row>
    <row r="20" spans="1:12" s="30" customFormat="1" ht="18" customHeight="1">
      <c r="A20" s="104" t="s">
        <v>57</v>
      </c>
      <c r="B20" s="105" t="s">
        <v>0</v>
      </c>
      <c r="C20" s="118"/>
      <c r="D20" s="108"/>
      <c r="E20" s="119"/>
      <c r="F20" s="116"/>
      <c r="G20" s="111"/>
      <c r="H20" s="108"/>
      <c r="I20" s="108"/>
      <c r="J20" s="120"/>
      <c r="K20" s="29"/>
      <c r="L20" s="29"/>
    </row>
    <row r="21" spans="1:10" ht="18" customHeight="1">
      <c r="A21" s="144">
        <v>1</v>
      </c>
      <c r="B21" s="145" t="s">
        <v>43</v>
      </c>
      <c r="C21" s="159"/>
      <c r="D21" s="160"/>
      <c r="E21" s="173"/>
      <c r="F21" s="110"/>
      <c r="G21" s="148"/>
      <c r="H21" s="108"/>
      <c r="I21" s="108"/>
      <c r="J21" s="160"/>
    </row>
    <row r="22" spans="1:10" ht="18" customHeight="1">
      <c r="A22" s="170"/>
      <c r="B22" s="150" t="s">
        <v>146</v>
      </c>
      <c r="C22" s="174">
        <v>1</v>
      </c>
      <c r="D22" s="146">
        <v>4412.27</v>
      </c>
      <c r="E22" s="154">
        <v>9625</v>
      </c>
      <c r="F22" s="155">
        <f>D22/E22</f>
        <v>0.4584176623376624</v>
      </c>
      <c r="G22" s="148">
        <v>7</v>
      </c>
      <c r="H22" s="108">
        <f aca="true" t="shared" si="0" ref="H22:H30">F22*G22</f>
        <v>3.208923636363637</v>
      </c>
      <c r="I22" s="108">
        <f aca="true" t="shared" si="1" ref="I22:I30">H22*0.24</f>
        <v>0.7701416727272729</v>
      </c>
      <c r="J22" s="124">
        <f>SUM(H22:I22)</f>
        <v>3.9790653090909096</v>
      </c>
    </row>
    <row r="23" spans="1:10" ht="18" customHeight="1">
      <c r="A23" s="149">
        <v>2</v>
      </c>
      <c r="B23" s="153" t="s">
        <v>0</v>
      </c>
      <c r="C23" s="164"/>
      <c r="D23" s="160"/>
      <c r="E23" s="160"/>
      <c r="F23" s="110"/>
      <c r="G23" s="148"/>
      <c r="H23" s="108"/>
      <c r="I23" s="108"/>
      <c r="J23" s="160"/>
    </row>
    <row r="24" spans="1:10" ht="18" customHeight="1">
      <c r="A24" s="161"/>
      <c r="B24" s="150" t="s">
        <v>49</v>
      </c>
      <c r="C24" s="159">
        <v>1</v>
      </c>
      <c r="D24" s="160">
        <v>5941.77</v>
      </c>
      <c r="E24" s="159">
        <v>9000</v>
      </c>
      <c r="F24" s="110">
        <f>D24/E24</f>
        <v>0.6601966666666668</v>
      </c>
      <c r="G24" s="148">
        <v>5</v>
      </c>
      <c r="H24" s="108">
        <f t="shared" si="0"/>
        <v>3.300983333333334</v>
      </c>
      <c r="I24" s="108">
        <f t="shared" si="1"/>
        <v>0.792236</v>
      </c>
      <c r="J24" s="160">
        <f>SUM(H24:I24)</f>
        <v>4.093219333333334</v>
      </c>
    </row>
    <row r="25" spans="1:10" ht="18" customHeight="1">
      <c r="A25" s="161"/>
      <c r="B25" s="150" t="s">
        <v>145</v>
      </c>
      <c r="C25" s="162">
        <v>1</v>
      </c>
      <c r="D25" s="163">
        <v>5470.61</v>
      </c>
      <c r="E25" s="164">
        <v>9000</v>
      </c>
      <c r="F25" s="165">
        <f>D25/E25</f>
        <v>0.6078455555555555</v>
      </c>
      <c r="G25" s="148">
        <v>10</v>
      </c>
      <c r="H25" s="108">
        <f t="shared" si="0"/>
        <v>6.078455555555555</v>
      </c>
      <c r="I25" s="108">
        <f t="shared" si="1"/>
        <v>1.4588293333333333</v>
      </c>
      <c r="J25" s="160">
        <f>SUM(H25:I25)</f>
        <v>7.537284888888888</v>
      </c>
    </row>
    <row r="26" spans="1:10" ht="18" customHeight="1">
      <c r="A26" s="166"/>
      <c r="B26" s="106" t="s">
        <v>13</v>
      </c>
      <c r="C26" s="159"/>
      <c r="D26" s="160"/>
      <c r="E26" s="159"/>
      <c r="F26" s="110"/>
      <c r="G26" s="148"/>
      <c r="H26" s="160"/>
      <c r="I26" s="167"/>
      <c r="J26" s="113">
        <f>SUM(J24:J25)</f>
        <v>11.630504222222221</v>
      </c>
    </row>
    <row r="27" spans="1:10" ht="19.5" customHeight="1">
      <c r="A27" s="166"/>
      <c r="B27" s="106" t="s">
        <v>54</v>
      </c>
      <c r="C27" s="175"/>
      <c r="D27" s="160"/>
      <c r="E27" s="175"/>
      <c r="F27" s="110"/>
      <c r="G27" s="148"/>
      <c r="H27" s="167"/>
      <c r="I27" s="167"/>
      <c r="J27" s="113">
        <f>J22+J26</f>
        <v>15.60956953131313</v>
      </c>
    </row>
    <row r="28" spans="1:12" s="30" customFormat="1" ht="19.5" customHeight="1">
      <c r="A28" s="166"/>
      <c r="B28" s="114" t="s">
        <v>31</v>
      </c>
      <c r="C28" s="109"/>
      <c r="D28" s="112"/>
      <c r="E28" s="109"/>
      <c r="F28" s="176"/>
      <c r="G28" s="151"/>
      <c r="H28" s="108"/>
      <c r="I28" s="108"/>
      <c r="J28" s="157"/>
      <c r="L28" s="29"/>
    </row>
    <row r="29" spans="1:10" ht="18" customHeight="1">
      <c r="A29" s="114" t="s">
        <v>58</v>
      </c>
      <c r="B29" s="150" t="s">
        <v>49</v>
      </c>
      <c r="C29" s="159">
        <v>1</v>
      </c>
      <c r="D29" s="160">
        <v>5941.77</v>
      </c>
      <c r="E29" s="159">
        <v>9000</v>
      </c>
      <c r="F29" s="110">
        <f>D29/E29</f>
        <v>0.6601966666666668</v>
      </c>
      <c r="G29" s="148">
        <v>10</v>
      </c>
      <c r="H29" s="108">
        <f t="shared" si="0"/>
        <v>6.601966666666668</v>
      </c>
      <c r="I29" s="108">
        <f t="shared" si="1"/>
        <v>1.584472</v>
      </c>
      <c r="J29" s="160">
        <f>SUM(H29:I29)-0.01</f>
        <v>8.176438666666668</v>
      </c>
    </row>
    <row r="30" spans="1:10" ht="18" customHeight="1">
      <c r="A30" s="168"/>
      <c r="B30" s="150" t="s">
        <v>145</v>
      </c>
      <c r="C30" s="162">
        <v>1</v>
      </c>
      <c r="D30" s="163">
        <v>5470.61</v>
      </c>
      <c r="E30" s="164">
        <v>9000</v>
      </c>
      <c r="F30" s="110">
        <f>D30/E30</f>
        <v>0.6078455555555555</v>
      </c>
      <c r="G30" s="148">
        <v>18</v>
      </c>
      <c r="H30" s="108">
        <f t="shared" si="0"/>
        <v>10.94122</v>
      </c>
      <c r="I30" s="108">
        <f t="shared" si="1"/>
        <v>2.6258928</v>
      </c>
      <c r="J30" s="160">
        <f>SUM(H30:I30)</f>
        <v>13.5671128</v>
      </c>
    </row>
    <row r="31" spans="1:10" ht="19.5" customHeight="1">
      <c r="A31" s="161"/>
      <c r="B31" s="106" t="s">
        <v>13</v>
      </c>
      <c r="C31" s="159"/>
      <c r="D31" s="160"/>
      <c r="E31" s="159"/>
      <c r="F31" s="110"/>
      <c r="G31" s="148"/>
      <c r="H31" s="160"/>
      <c r="I31" s="167"/>
      <c r="J31" s="113">
        <f>SUM(J29:J30)+0.01</f>
        <v>21.753551466666668</v>
      </c>
    </row>
    <row r="32" spans="1:10" ht="18" customHeight="1">
      <c r="A32" s="121" t="s">
        <v>102</v>
      </c>
      <c r="B32" s="122" t="s">
        <v>94</v>
      </c>
      <c r="C32" s="128"/>
      <c r="D32" s="146"/>
      <c r="E32" s="147"/>
      <c r="F32" s="155"/>
      <c r="G32" s="148"/>
      <c r="H32" s="146"/>
      <c r="I32" s="167"/>
      <c r="J32" s="146"/>
    </row>
    <row r="33" spans="1:10" ht="18" customHeight="1">
      <c r="A33" s="123"/>
      <c r="B33" s="177" t="s">
        <v>100</v>
      </c>
      <c r="C33" s="160">
        <v>1</v>
      </c>
      <c r="D33" s="178">
        <v>4684.55</v>
      </c>
      <c r="E33" s="162">
        <v>8250</v>
      </c>
      <c r="F33" s="179">
        <f>D33/E33</f>
        <v>0.5678242424242425</v>
      </c>
      <c r="G33" s="138">
        <v>10</v>
      </c>
      <c r="H33" s="160">
        <v>5.68</v>
      </c>
      <c r="I33" s="167">
        <f>H33*0.504</f>
        <v>2.86272</v>
      </c>
      <c r="J33" s="160">
        <f>H33+I33</f>
        <v>8.54272</v>
      </c>
    </row>
    <row r="34" spans="1:10" ht="18" customHeight="1">
      <c r="A34" s="180"/>
      <c r="B34" s="181" t="s">
        <v>101</v>
      </c>
      <c r="C34" s="147">
        <v>1</v>
      </c>
      <c r="D34" s="137">
        <v>3981.58</v>
      </c>
      <c r="E34" s="128">
        <v>9625</v>
      </c>
      <c r="F34" s="155">
        <f>D34/E34</f>
        <v>0.41367064935064934</v>
      </c>
      <c r="G34" s="182">
        <v>10</v>
      </c>
      <c r="H34" s="160">
        <v>4.14</v>
      </c>
      <c r="I34" s="167">
        <f>H34*0.504</f>
        <v>2.08656</v>
      </c>
      <c r="J34" s="160">
        <f>H34+I34</f>
        <v>6.226559999999999</v>
      </c>
    </row>
    <row r="35" spans="1:10" ht="19.5" customHeight="1">
      <c r="A35" s="180"/>
      <c r="B35" s="106" t="s">
        <v>13</v>
      </c>
      <c r="C35" s="183"/>
      <c r="D35" s="160"/>
      <c r="E35" s="160"/>
      <c r="F35" s="110"/>
      <c r="G35" s="148"/>
      <c r="H35" s="146"/>
      <c r="I35" s="167"/>
      <c r="J35" s="124">
        <f>SUM(J33:J34)</f>
        <v>14.769279999999998</v>
      </c>
    </row>
    <row r="36" spans="1:10" ht="15" customHeight="1">
      <c r="A36" s="184"/>
      <c r="B36" s="185"/>
      <c r="C36" s="186"/>
      <c r="D36" s="178"/>
      <c r="E36" s="175"/>
      <c r="F36" s="187"/>
      <c r="G36" s="188"/>
      <c r="H36" s="178"/>
      <c r="I36" s="178"/>
      <c r="J36" s="189"/>
    </row>
    <row r="37" spans="1:11" ht="32.25" customHeight="1">
      <c r="A37" s="180"/>
      <c r="B37" s="190"/>
      <c r="C37" s="180"/>
      <c r="D37" s="191"/>
      <c r="E37" s="191"/>
      <c r="F37" s="187"/>
      <c r="G37" s="192"/>
      <c r="H37" s="191"/>
      <c r="I37" s="191"/>
      <c r="J37" s="191"/>
      <c r="K37" s="21"/>
    </row>
    <row r="38" spans="1:10" ht="30" customHeight="1">
      <c r="A38" s="180"/>
      <c r="B38" s="102" t="s">
        <v>110</v>
      </c>
      <c r="C38" s="128"/>
      <c r="D38" s="128"/>
      <c r="E38" s="128"/>
      <c r="F38" s="101"/>
      <c r="G38" s="193" t="s">
        <v>111</v>
      </c>
      <c r="H38" s="193"/>
      <c r="I38" s="193"/>
      <c r="J38" s="128"/>
    </row>
    <row r="39" spans="1:10" ht="15.75">
      <c r="A39" s="126"/>
      <c r="B39" s="127"/>
      <c r="C39" s="128"/>
      <c r="D39" s="128"/>
      <c r="E39" s="128"/>
      <c r="F39" s="129"/>
      <c r="G39" s="128"/>
      <c r="H39" s="128"/>
      <c r="I39" s="128"/>
      <c r="J39" s="128"/>
    </row>
  </sheetData>
  <sheetProtection/>
  <mergeCells count="4">
    <mergeCell ref="K3:N4"/>
    <mergeCell ref="I1:J1"/>
    <mergeCell ref="B2:J2"/>
    <mergeCell ref="B3:J3"/>
  </mergeCells>
  <printOptions/>
  <pageMargins left="0.55" right="0.22" top="0.29" bottom="0" header="0.22" footer="0.3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FE6"/>
  </sheetPr>
  <dimension ref="A1:G21"/>
  <sheetViews>
    <sheetView zoomScalePageLayoutView="0" workbookViewId="0" topLeftCell="A1">
      <selection activeCell="H1" sqref="H1:V95"/>
    </sheetView>
  </sheetViews>
  <sheetFormatPr defaultColWidth="9.140625" defaultRowHeight="15"/>
  <cols>
    <col min="1" max="1" width="3.140625" style="0" customWidth="1"/>
    <col min="2" max="2" width="7.28125" style="0" customWidth="1"/>
    <col min="3" max="3" width="36.7109375" style="0" customWidth="1"/>
    <col min="4" max="4" width="10.57421875" style="0" customWidth="1"/>
    <col min="5" max="5" width="25.140625" style="0" customWidth="1"/>
    <col min="6" max="6" width="24.28125" style="0" customWidth="1"/>
    <col min="7" max="7" width="23.421875" style="0" customWidth="1"/>
  </cols>
  <sheetData>
    <row r="1" spans="2:7" ht="61.5" customHeight="1">
      <c r="B1" s="74"/>
      <c r="C1" s="74"/>
      <c r="D1" s="74"/>
      <c r="E1" s="74"/>
      <c r="F1" s="75"/>
      <c r="G1" s="40" t="s">
        <v>121</v>
      </c>
    </row>
    <row r="2" spans="2:7" ht="11.25" customHeight="1">
      <c r="B2" s="74"/>
      <c r="C2" s="74"/>
      <c r="D2" s="74"/>
      <c r="E2" s="74"/>
      <c r="F2" s="74"/>
      <c r="G2" s="76"/>
    </row>
    <row r="3" spans="2:7" ht="27" customHeight="1">
      <c r="B3" s="283" t="s">
        <v>122</v>
      </c>
      <c r="C3" s="283"/>
      <c r="D3" s="283"/>
      <c r="E3" s="283"/>
      <c r="F3" s="283"/>
      <c r="G3" s="283"/>
    </row>
    <row r="4" spans="2:7" ht="12" customHeight="1">
      <c r="B4" s="77"/>
      <c r="C4" s="78"/>
      <c r="D4" s="77"/>
      <c r="E4" s="78"/>
      <c r="F4" s="77"/>
      <c r="G4" s="79"/>
    </row>
    <row r="5" spans="2:7" ht="36" customHeight="1">
      <c r="B5" s="80" t="s">
        <v>2</v>
      </c>
      <c r="C5" s="81" t="s">
        <v>32</v>
      </c>
      <c r="D5" s="47" t="s">
        <v>33</v>
      </c>
      <c r="E5" s="82" t="s">
        <v>140</v>
      </c>
      <c r="F5" s="47" t="s">
        <v>141</v>
      </c>
      <c r="G5" s="83" t="s">
        <v>34</v>
      </c>
    </row>
    <row r="6" spans="1:7" ht="24" customHeight="1">
      <c r="A6" s="11"/>
      <c r="B6" s="84">
        <v>1</v>
      </c>
      <c r="C6" s="85" t="s">
        <v>48</v>
      </c>
      <c r="D6" s="86">
        <v>9.75</v>
      </c>
      <c r="E6" s="87">
        <f>25641.87*12/9.75</f>
        <v>31559.224615384617</v>
      </c>
      <c r="F6" s="86">
        <f>12988.46*12/9.75</f>
        <v>15985.796923076921</v>
      </c>
      <c r="G6" s="88">
        <f>SUM(E6:F6)</f>
        <v>47545.02153846154</v>
      </c>
    </row>
    <row r="7" spans="2:7" ht="27" customHeight="1">
      <c r="B7" s="89"/>
      <c r="C7" s="85" t="s">
        <v>13</v>
      </c>
      <c r="D7" s="86">
        <f>SUM(D6:D6)</f>
        <v>9.75</v>
      </c>
      <c r="E7" s="86">
        <f>SUM(E6:E6)</f>
        <v>31559.224615384617</v>
      </c>
      <c r="F7" s="86">
        <f>SUM(F6:F6)</f>
        <v>15985.796923076921</v>
      </c>
      <c r="G7" s="86">
        <f>SUM(G6:G6)</f>
        <v>47545.02153846154</v>
      </c>
    </row>
    <row r="8" spans="2:7" ht="21" customHeight="1">
      <c r="B8" s="77"/>
      <c r="C8" s="90"/>
      <c r="D8" s="91"/>
      <c r="E8" s="92"/>
      <c r="F8" s="93"/>
      <c r="G8" s="92"/>
    </row>
    <row r="9" spans="2:7" ht="22.5" customHeight="1">
      <c r="B9" s="283" t="s">
        <v>123</v>
      </c>
      <c r="C9" s="283"/>
      <c r="D9" s="283"/>
      <c r="E9" s="283"/>
      <c r="F9" s="283"/>
      <c r="G9" s="283"/>
    </row>
    <row r="10" spans="2:7" ht="12" customHeight="1">
      <c r="B10" s="74"/>
      <c r="C10" s="94"/>
      <c r="D10" s="94"/>
      <c r="E10" s="94"/>
      <c r="F10" s="94"/>
      <c r="G10" s="94"/>
    </row>
    <row r="11" spans="2:7" ht="36" customHeight="1">
      <c r="B11" s="45" t="s">
        <v>2</v>
      </c>
      <c r="C11" s="45" t="s">
        <v>32</v>
      </c>
      <c r="D11" s="95" t="s">
        <v>33</v>
      </c>
      <c r="E11" s="82" t="s">
        <v>142</v>
      </c>
      <c r="F11" s="95" t="s">
        <v>143</v>
      </c>
      <c r="G11" s="95" t="s">
        <v>34</v>
      </c>
    </row>
    <row r="12" spans="2:7" ht="21" customHeight="1">
      <c r="B12" s="96">
        <v>1</v>
      </c>
      <c r="C12" s="97" t="s">
        <v>35</v>
      </c>
      <c r="D12" s="87">
        <v>7.75</v>
      </c>
      <c r="E12" s="86">
        <f>44727.95*12/7.75</f>
        <v>69256.18064516128</v>
      </c>
      <c r="F12" s="86">
        <f>29450.06/6.5</f>
        <v>4530.778461538462</v>
      </c>
      <c r="G12" s="86">
        <f>SUM(E12:F12)</f>
        <v>73786.95910669974</v>
      </c>
    </row>
    <row r="13" spans="2:7" ht="21" customHeight="1">
      <c r="B13" s="96">
        <v>2</v>
      </c>
      <c r="C13" s="98" t="s">
        <v>40</v>
      </c>
      <c r="D13" s="86">
        <v>27.25</v>
      </c>
      <c r="E13" s="87">
        <f>125488.53*12/27.25</f>
        <v>55261.004036697246</v>
      </c>
      <c r="F13" s="86">
        <f>90082.36/25.5</f>
        <v>3532.641568627451</v>
      </c>
      <c r="G13" s="86">
        <f>SUM(E13:F13)-0.01</f>
        <v>58793.63560532469</v>
      </c>
    </row>
    <row r="14" spans="2:7" ht="21" customHeight="1">
      <c r="B14" s="96">
        <v>3</v>
      </c>
      <c r="C14" s="98" t="s">
        <v>47</v>
      </c>
      <c r="D14" s="86">
        <v>1.5</v>
      </c>
      <c r="E14" s="87">
        <f>7783.72*12/1.5</f>
        <v>62269.76</v>
      </c>
      <c r="F14" s="86">
        <f>3991.65/1.5</f>
        <v>2661.1</v>
      </c>
      <c r="G14" s="86">
        <f>SUM(E14:F14)</f>
        <v>64930.86</v>
      </c>
    </row>
    <row r="15" spans="2:7" ht="27" customHeight="1">
      <c r="B15" s="96"/>
      <c r="C15" s="98" t="s">
        <v>13</v>
      </c>
      <c r="D15" s="99">
        <f>SUM(D12:D14)</f>
        <v>36.5</v>
      </c>
      <c r="E15" s="99">
        <f>SUM(E12:E14)</f>
        <v>186786.94468185853</v>
      </c>
      <c r="F15" s="99">
        <f>SUM(F12:F14)</f>
        <v>10724.520030165913</v>
      </c>
      <c r="G15" s="99">
        <f>SUM(G12:G14)-0.01</f>
        <v>197511.44471202441</v>
      </c>
    </row>
    <row r="16" spans="2:7" ht="23.25" customHeight="1">
      <c r="B16" s="74"/>
      <c r="C16" s="74"/>
      <c r="D16" s="74"/>
      <c r="E16" s="74"/>
      <c r="F16" s="74"/>
      <c r="G16" s="74"/>
    </row>
    <row r="17" spans="2:7" ht="15.75">
      <c r="B17" s="100" t="s">
        <v>50</v>
      </c>
      <c r="C17" s="100"/>
      <c r="D17" s="74"/>
      <c r="E17" s="74"/>
      <c r="F17" s="74"/>
      <c r="G17" s="74"/>
    </row>
    <row r="18" spans="2:7" ht="21" customHeight="1">
      <c r="B18" s="74"/>
      <c r="C18" s="101" t="s">
        <v>104</v>
      </c>
      <c r="D18" s="74"/>
      <c r="E18" s="74"/>
      <c r="F18" s="74"/>
      <c r="G18" s="74"/>
    </row>
    <row r="19" spans="2:7" s="1" customFormat="1" ht="29.25" customHeight="1">
      <c r="B19" s="77"/>
      <c r="C19" s="77"/>
      <c r="D19" s="77"/>
      <c r="E19" s="77"/>
      <c r="F19" s="77"/>
      <c r="G19" s="77"/>
    </row>
    <row r="20" spans="2:7" s="1" customFormat="1" ht="16.5" customHeight="1">
      <c r="B20" s="101"/>
      <c r="C20" s="58" t="s">
        <v>110</v>
      </c>
      <c r="D20" s="77"/>
      <c r="E20" s="77"/>
      <c r="F20" s="59" t="s">
        <v>111</v>
      </c>
      <c r="G20" s="102"/>
    </row>
    <row r="21" spans="3:7" s="1" customFormat="1" ht="21" customHeight="1">
      <c r="C21" s="3"/>
      <c r="G21" s="23"/>
    </row>
  </sheetData>
  <sheetProtection/>
  <mergeCells count="2">
    <mergeCell ref="B3:G3"/>
    <mergeCell ref="B9:G9"/>
  </mergeCells>
  <printOptions/>
  <pageMargins left="0.7086614173228347" right="0.53" top="0.29" bottom="0.53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</sheetPr>
  <dimension ref="A1:L71"/>
  <sheetViews>
    <sheetView zoomScalePageLayoutView="0" workbookViewId="0" topLeftCell="A22">
      <selection activeCell="G36" sqref="G36"/>
    </sheetView>
  </sheetViews>
  <sheetFormatPr defaultColWidth="9.140625" defaultRowHeight="15"/>
  <cols>
    <col min="1" max="1" width="1.57421875" style="10" customWidth="1"/>
    <col min="2" max="2" width="0.5625" style="10" customWidth="1"/>
    <col min="3" max="3" width="23.28125" style="10" customWidth="1"/>
    <col min="4" max="4" width="10.8515625" style="10" customWidth="1"/>
    <col min="5" max="5" width="11.57421875" style="10" customWidth="1"/>
    <col min="6" max="6" width="10.57421875" style="10" customWidth="1"/>
    <col min="7" max="7" width="10.00390625" style="10" customWidth="1"/>
    <col min="8" max="8" width="9.00390625" style="10" customWidth="1"/>
    <col min="9" max="9" width="9.8515625" style="10" customWidth="1"/>
    <col min="10" max="16384" width="9.140625" style="10" customWidth="1"/>
  </cols>
  <sheetData>
    <row r="1" spans="2:9" ht="60.75" customHeight="1">
      <c r="B1" s="37"/>
      <c r="C1" s="60"/>
      <c r="D1" s="60"/>
      <c r="E1" s="60"/>
      <c r="F1" s="60"/>
      <c r="G1" s="306" t="s">
        <v>124</v>
      </c>
      <c r="H1" s="306"/>
      <c r="I1" s="306"/>
    </row>
    <row r="2" spans="2:9" ht="24" customHeight="1">
      <c r="B2" s="283" t="s">
        <v>106</v>
      </c>
      <c r="C2" s="283"/>
      <c r="D2" s="283"/>
      <c r="E2" s="283"/>
      <c r="F2" s="283"/>
      <c r="G2" s="283"/>
      <c r="H2" s="283"/>
      <c r="I2" s="283"/>
    </row>
    <row r="3" spans="2:12" ht="25.5" customHeight="1">
      <c r="B3" s="283" t="s">
        <v>125</v>
      </c>
      <c r="C3" s="283"/>
      <c r="D3" s="283"/>
      <c r="E3" s="283"/>
      <c r="F3" s="283"/>
      <c r="G3" s="283"/>
      <c r="H3" s="283"/>
      <c r="I3" s="283"/>
      <c r="L3" s="35"/>
    </row>
    <row r="4" spans="2:9" ht="6.75" customHeight="1">
      <c r="B4" s="61"/>
      <c r="C4" s="61"/>
      <c r="D4" s="61"/>
      <c r="E4" s="61"/>
      <c r="F4" s="61"/>
      <c r="G4" s="61"/>
      <c r="H4" s="61"/>
      <c r="I4" s="61"/>
    </row>
    <row r="5" spans="2:9" ht="9.75" customHeight="1">
      <c r="B5" s="61"/>
      <c r="C5" s="61"/>
      <c r="D5" s="61"/>
      <c r="E5" s="61"/>
      <c r="F5" s="61"/>
      <c r="G5" s="61"/>
      <c r="H5" s="61"/>
      <c r="I5" s="61"/>
    </row>
    <row r="6" spans="2:9" ht="16.5" customHeight="1">
      <c r="B6" s="62"/>
      <c r="C6" s="311" t="s">
        <v>89</v>
      </c>
      <c r="D6" s="311"/>
      <c r="E6" s="311"/>
      <c r="F6" s="311"/>
      <c r="G6" s="311"/>
      <c r="H6" s="311"/>
      <c r="I6" s="62"/>
    </row>
    <row r="7" spans="2:9" ht="19.5" customHeight="1">
      <c r="B7" s="62"/>
      <c r="C7" s="310" t="s">
        <v>114</v>
      </c>
      <c r="D7" s="310"/>
      <c r="E7" s="310"/>
      <c r="F7" s="310"/>
      <c r="G7" s="310"/>
      <c r="H7" s="310"/>
      <c r="I7" s="310"/>
    </row>
    <row r="8" spans="2:9" ht="19.5" customHeight="1">
      <c r="B8" s="62"/>
      <c r="C8" s="313" t="s">
        <v>113</v>
      </c>
      <c r="D8" s="313"/>
      <c r="E8" s="313"/>
      <c r="F8" s="313"/>
      <c r="G8" s="313"/>
      <c r="H8" s="313"/>
      <c r="I8" s="313"/>
    </row>
    <row r="9" spans="2:9" ht="19.5" customHeight="1">
      <c r="B9" s="62"/>
      <c r="C9" s="309" t="s">
        <v>87</v>
      </c>
      <c r="D9" s="309"/>
      <c r="E9" s="309"/>
      <c r="F9" s="309"/>
      <c r="G9" s="309"/>
      <c r="H9" s="309"/>
      <c r="I9" s="309"/>
    </row>
    <row r="10" spans="2:9" ht="19.5" customHeight="1">
      <c r="B10" s="62"/>
      <c r="C10" s="309" t="s">
        <v>128</v>
      </c>
      <c r="D10" s="309"/>
      <c r="E10" s="309"/>
      <c r="F10" s="309"/>
      <c r="G10" s="309"/>
      <c r="H10" s="309"/>
      <c r="I10" s="309"/>
    </row>
    <row r="11" spans="2:9" ht="19.5" customHeight="1">
      <c r="B11" s="62"/>
      <c r="C11" s="309" t="s">
        <v>88</v>
      </c>
      <c r="D11" s="309"/>
      <c r="E11" s="309"/>
      <c r="F11" s="309"/>
      <c r="G11" s="309"/>
      <c r="H11" s="309"/>
      <c r="I11" s="309"/>
    </row>
    <row r="12" spans="2:9" ht="19.5" customHeight="1">
      <c r="B12" s="62"/>
      <c r="C12" s="309" t="s">
        <v>133</v>
      </c>
      <c r="D12" s="309"/>
      <c r="E12" s="309"/>
      <c r="F12" s="309"/>
      <c r="G12" s="309"/>
      <c r="H12" s="309"/>
      <c r="I12" s="309"/>
    </row>
    <row r="13" spans="2:9" ht="38.25" customHeight="1">
      <c r="B13" s="62"/>
      <c r="C13" s="309" t="s">
        <v>138</v>
      </c>
      <c r="D13" s="309"/>
      <c r="E13" s="309"/>
      <c r="F13" s="309"/>
      <c r="G13" s="309"/>
      <c r="H13" s="309"/>
      <c r="I13" s="309"/>
    </row>
    <row r="14" spans="2:9" ht="19.5" customHeight="1">
      <c r="B14" s="62"/>
      <c r="C14" s="309" t="s">
        <v>139</v>
      </c>
      <c r="D14" s="309"/>
      <c r="E14" s="309"/>
      <c r="F14" s="309"/>
      <c r="G14" s="309"/>
      <c r="H14" s="309"/>
      <c r="I14" s="309"/>
    </row>
    <row r="15" spans="2:9" ht="19.5" customHeight="1">
      <c r="B15" s="62"/>
      <c r="C15" s="309" t="s">
        <v>115</v>
      </c>
      <c r="D15" s="309"/>
      <c r="E15" s="309"/>
      <c r="F15" s="309"/>
      <c r="G15" s="309"/>
      <c r="H15" s="309"/>
      <c r="I15" s="309"/>
    </row>
    <row r="16" spans="2:9" ht="19.5" customHeight="1">
      <c r="B16" s="62"/>
      <c r="C16" s="309" t="s">
        <v>134</v>
      </c>
      <c r="D16" s="309"/>
      <c r="E16" s="309"/>
      <c r="F16" s="309"/>
      <c r="G16" s="309"/>
      <c r="H16" s="309"/>
      <c r="I16" s="309"/>
    </row>
    <row r="17" spans="2:9" ht="12" customHeight="1">
      <c r="B17" s="62"/>
      <c r="C17" s="63"/>
      <c r="D17" s="63"/>
      <c r="E17" s="63"/>
      <c r="F17" s="63"/>
      <c r="G17" s="63"/>
      <c r="H17" s="63"/>
      <c r="I17" s="63"/>
    </row>
    <row r="18" spans="1:10" ht="21" customHeight="1">
      <c r="A18" s="34"/>
      <c r="B18" s="64"/>
      <c r="C18" s="311" t="s">
        <v>90</v>
      </c>
      <c r="D18" s="311"/>
      <c r="E18" s="311"/>
      <c r="F18" s="311"/>
      <c r="G18" s="311"/>
      <c r="H18" s="311"/>
      <c r="I18" s="65"/>
      <c r="J18" s="34"/>
    </row>
    <row r="19" spans="1:10" ht="19.5" customHeight="1">
      <c r="A19" s="34"/>
      <c r="B19" s="64"/>
      <c r="C19" s="309" t="s">
        <v>129</v>
      </c>
      <c r="D19" s="309"/>
      <c r="E19" s="309"/>
      <c r="F19" s="309"/>
      <c r="G19" s="309"/>
      <c r="H19" s="309"/>
      <c r="I19" s="309"/>
      <c r="J19" s="34"/>
    </row>
    <row r="20" spans="1:10" ht="19.5" customHeight="1">
      <c r="A20" s="34"/>
      <c r="B20" s="64"/>
      <c r="C20" s="310" t="s">
        <v>130</v>
      </c>
      <c r="D20" s="310"/>
      <c r="E20" s="310"/>
      <c r="F20" s="310"/>
      <c r="G20" s="310"/>
      <c r="H20" s="310"/>
      <c r="I20" s="310"/>
      <c r="J20" s="34"/>
    </row>
    <row r="21" spans="1:10" ht="19.5" customHeight="1">
      <c r="A21" s="34"/>
      <c r="B21" s="64"/>
      <c r="C21" s="309" t="s">
        <v>131</v>
      </c>
      <c r="D21" s="309"/>
      <c r="E21" s="309"/>
      <c r="F21" s="309"/>
      <c r="G21" s="309"/>
      <c r="H21" s="309"/>
      <c r="I21" s="309"/>
      <c r="J21" s="34"/>
    </row>
    <row r="22" spans="1:10" ht="19.5" customHeight="1">
      <c r="A22" s="34"/>
      <c r="B22" s="62"/>
      <c r="C22" s="310" t="s">
        <v>135</v>
      </c>
      <c r="D22" s="310"/>
      <c r="E22" s="310"/>
      <c r="F22" s="310"/>
      <c r="G22" s="310"/>
      <c r="H22" s="310"/>
      <c r="I22" s="310"/>
      <c r="J22" s="34"/>
    </row>
    <row r="23" spans="1:10" ht="19.5" customHeight="1">
      <c r="A23" s="34"/>
      <c r="B23" s="62"/>
      <c r="C23" s="63"/>
      <c r="D23" s="63"/>
      <c r="E23" s="63"/>
      <c r="F23" s="63"/>
      <c r="G23" s="63"/>
      <c r="H23" s="63"/>
      <c r="I23" s="63"/>
      <c r="J23" s="34"/>
    </row>
    <row r="24" spans="1:10" ht="21" customHeight="1">
      <c r="A24" s="34"/>
      <c r="B24" s="64"/>
      <c r="C24" s="311" t="s">
        <v>91</v>
      </c>
      <c r="D24" s="311"/>
      <c r="E24" s="311"/>
      <c r="F24" s="311"/>
      <c r="G24" s="311"/>
      <c r="H24" s="311"/>
      <c r="I24" s="65"/>
      <c r="J24" s="34"/>
    </row>
    <row r="25" spans="1:9" ht="19.5" customHeight="1">
      <c r="A25" s="34"/>
      <c r="B25" s="64"/>
      <c r="C25" s="309" t="s">
        <v>92</v>
      </c>
      <c r="D25" s="309"/>
      <c r="E25" s="309"/>
      <c r="F25" s="309"/>
      <c r="G25" s="309"/>
      <c r="H25" s="309"/>
      <c r="I25" s="309"/>
    </row>
    <row r="26" spans="1:9" ht="19.5" customHeight="1">
      <c r="A26" s="34"/>
      <c r="B26" s="64"/>
      <c r="C26" s="309" t="s">
        <v>128</v>
      </c>
      <c r="D26" s="309"/>
      <c r="E26" s="309"/>
      <c r="F26" s="309"/>
      <c r="G26" s="309"/>
      <c r="H26" s="309"/>
      <c r="I26" s="309"/>
    </row>
    <row r="27" spans="1:9" ht="19.5" customHeight="1">
      <c r="A27" s="34"/>
      <c r="B27" s="64"/>
      <c r="C27" s="309" t="s">
        <v>105</v>
      </c>
      <c r="D27" s="309"/>
      <c r="E27" s="309"/>
      <c r="F27" s="309"/>
      <c r="G27" s="309"/>
      <c r="H27" s="309"/>
      <c r="I27" s="309"/>
    </row>
    <row r="28" spans="1:9" ht="19.5" customHeight="1">
      <c r="A28" s="34"/>
      <c r="B28" s="62"/>
      <c r="C28" s="309" t="s">
        <v>136</v>
      </c>
      <c r="D28" s="309"/>
      <c r="E28" s="309"/>
      <c r="F28" s="309"/>
      <c r="G28" s="309"/>
      <c r="H28" s="309"/>
      <c r="I28" s="309"/>
    </row>
    <row r="29" spans="1:9" ht="19.5" customHeight="1">
      <c r="A29" s="34"/>
      <c r="B29" s="62"/>
      <c r="C29" s="309" t="s">
        <v>132</v>
      </c>
      <c r="D29" s="309"/>
      <c r="E29" s="309"/>
      <c r="F29" s="309"/>
      <c r="G29" s="309"/>
      <c r="H29" s="309"/>
      <c r="I29" s="309"/>
    </row>
    <row r="30" spans="1:9" ht="19.5" customHeight="1">
      <c r="A30" s="34"/>
      <c r="B30" s="62"/>
      <c r="C30" s="309" t="s">
        <v>116</v>
      </c>
      <c r="D30" s="309"/>
      <c r="E30" s="309"/>
      <c r="F30" s="309"/>
      <c r="G30" s="309"/>
      <c r="H30" s="309"/>
      <c r="I30" s="309"/>
    </row>
    <row r="31" spans="1:9" ht="19.5" customHeight="1">
      <c r="A31" s="34"/>
      <c r="B31" s="62"/>
      <c r="C31" s="309" t="s">
        <v>137</v>
      </c>
      <c r="D31" s="309"/>
      <c r="E31" s="309"/>
      <c r="F31" s="309"/>
      <c r="G31" s="309"/>
      <c r="H31" s="309"/>
      <c r="I31" s="309"/>
    </row>
    <row r="32" spans="1:9" ht="19.5" customHeight="1">
      <c r="A32" s="34"/>
      <c r="B32" s="62"/>
      <c r="C32" s="63"/>
      <c r="D32" s="63"/>
      <c r="E32" s="63"/>
      <c r="F32" s="63"/>
      <c r="G32" s="63"/>
      <c r="H32" s="63"/>
      <c r="I32" s="63"/>
    </row>
    <row r="33" spans="2:9" ht="6.75" customHeight="1">
      <c r="B33" s="66"/>
      <c r="C33" s="67"/>
      <c r="D33" s="68"/>
      <c r="E33" s="68"/>
      <c r="F33" s="68"/>
      <c r="G33" s="69"/>
      <c r="H33" s="66"/>
      <c r="I33" s="66"/>
    </row>
    <row r="34" spans="2:9" ht="25.5" customHeight="1">
      <c r="B34" s="66"/>
      <c r="C34" s="312" t="s">
        <v>177</v>
      </c>
      <c r="D34" s="312"/>
      <c r="E34" s="312"/>
      <c r="F34" s="312"/>
      <c r="G34" s="312"/>
      <c r="H34" s="312"/>
      <c r="I34" s="312"/>
    </row>
    <row r="35" spans="2:9" ht="18" customHeight="1">
      <c r="B35" s="66"/>
      <c r="C35" s="312" t="s">
        <v>176</v>
      </c>
      <c r="D35" s="312"/>
      <c r="E35" s="312"/>
      <c r="F35" s="312"/>
      <c r="G35" s="312"/>
      <c r="H35" s="312"/>
      <c r="I35" s="312"/>
    </row>
    <row r="36" spans="2:9" ht="18" customHeight="1">
      <c r="B36" s="66"/>
      <c r="C36" s="70"/>
      <c r="D36" s="70"/>
      <c r="E36" s="70"/>
      <c r="F36" s="70"/>
      <c r="G36" s="70"/>
      <c r="H36" s="70"/>
      <c r="I36" s="70"/>
    </row>
    <row r="37" spans="2:9" ht="18" customHeight="1">
      <c r="B37" s="66"/>
      <c r="C37" s="71"/>
      <c r="D37" s="72"/>
      <c r="E37" s="72"/>
      <c r="F37" s="72"/>
      <c r="G37" s="73"/>
      <c r="H37" s="66"/>
      <c r="I37" s="66"/>
    </row>
    <row r="38" spans="2:9" ht="25.5" customHeight="1">
      <c r="B38" s="66"/>
      <c r="C38" s="58" t="s">
        <v>110</v>
      </c>
      <c r="D38" s="66"/>
      <c r="E38" s="66"/>
      <c r="F38" s="66"/>
      <c r="G38" s="66"/>
      <c r="H38" s="59" t="s">
        <v>111</v>
      </c>
      <c r="I38" s="66"/>
    </row>
    <row r="39" spans="2:9" ht="18.75">
      <c r="B39" s="66"/>
      <c r="C39" s="66"/>
      <c r="D39" s="66"/>
      <c r="E39" s="66"/>
      <c r="F39" s="66"/>
      <c r="G39" s="66"/>
      <c r="H39" s="66"/>
      <c r="I39" s="66"/>
    </row>
    <row r="40" spans="2:9" ht="15.75">
      <c r="B40" s="34"/>
      <c r="C40" s="34"/>
      <c r="D40" s="34"/>
      <c r="E40" s="34"/>
      <c r="F40" s="34"/>
      <c r="G40" s="34"/>
      <c r="H40" s="34"/>
      <c r="I40" s="34"/>
    </row>
    <row r="41" spans="2:9" ht="15.75">
      <c r="B41" s="34"/>
      <c r="C41" s="34"/>
      <c r="D41" s="34"/>
      <c r="E41" s="34"/>
      <c r="F41" s="34"/>
      <c r="G41" s="34"/>
      <c r="H41" s="34"/>
      <c r="I41" s="34"/>
    </row>
    <row r="42" spans="2:9" ht="15.75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34"/>
      <c r="C43" s="34"/>
      <c r="D43" s="34"/>
      <c r="E43" s="34"/>
      <c r="F43" s="34"/>
      <c r="G43" s="34"/>
      <c r="H43" s="34"/>
      <c r="I43" s="34"/>
    </row>
    <row r="44" spans="2:9" ht="15.75">
      <c r="B44" s="34"/>
      <c r="C44" s="34"/>
      <c r="D44" s="34"/>
      <c r="E44" s="34"/>
      <c r="F44" s="34"/>
      <c r="G44" s="34"/>
      <c r="H44" s="34"/>
      <c r="I44" s="34"/>
    </row>
    <row r="45" spans="2:9" ht="15.75">
      <c r="B45" s="34"/>
      <c r="C45" s="34"/>
      <c r="D45" s="34"/>
      <c r="E45" s="34"/>
      <c r="F45" s="34"/>
      <c r="G45" s="34"/>
      <c r="H45" s="34"/>
      <c r="I45" s="34"/>
    </row>
    <row r="46" spans="2:9" ht="15.75">
      <c r="B46" s="34"/>
      <c r="C46" s="34"/>
      <c r="D46" s="34"/>
      <c r="E46" s="34"/>
      <c r="F46" s="34"/>
      <c r="G46" s="34"/>
      <c r="H46" s="34"/>
      <c r="I46" s="34"/>
    </row>
    <row r="47" spans="2:9" ht="15.75">
      <c r="B47" s="34"/>
      <c r="C47" s="34"/>
      <c r="D47" s="34"/>
      <c r="E47" s="34"/>
      <c r="F47" s="34"/>
      <c r="G47" s="34"/>
      <c r="H47" s="34"/>
      <c r="I47" s="34"/>
    </row>
    <row r="48" spans="2:9" ht="15.75">
      <c r="B48" s="34"/>
      <c r="C48" s="34"/>
      <c r="D48" s="34"/>
      <c r="E48" s="34"/>
      <c r="F48" s="34"/>
      <c r="G48" s="34"/>
      <c r="H48" s="34"/>
      <c r="I48" s="34"/>
    </row>
    <row r="49" spans="2:9" ht="15.75">
      <c r="B49" s="34"/>
      <c r="C49" s="34"/>
      <c r="D49" s="34"/>
      <c r="E49" s="34"/>
      <c r="F49" s="34"/>
      <c r="G49" s="34"/>
      <c r="H49" s="34"/>
      <c r="I49" s="34"/>
    </row>
    <row r="50" spans="2:9" ht="15.75">
      <c r="B50" s="34"/>
      <c r="C50" s="34"/>
      <c r="D50" s="34"/>
      <c r="E50" s="34"/>
      <c r="F50" s="34"/>
      <c r="G50" s="34"/>
      <c r="H50" s="34"/>
      <c r="I50" s="34"/>
    </row>
    <row r="51" spans="2:9" ht="15.75">
      <c r="B51" s="34"/>
      <c r="C51" s="34"/>
      <c r="D51" s="34"/>
      <c r="E51" s="34"/>
      <c r="F51" s="34"/>
      <c r="G51" s="34"/>
      <c r="H51" s="34"/>
      <c r="I51" s="34"/>
    </row>
    <row r="52" spans="2:9" ht="15.75">
      <c r="B52" s="34"/>
      <c r="C52" s="34"/>
      <c r="D52" s="34"/>
      <c r="E52" s="34"/>
      <c r="F52" s="34"/>
      <c r="G52" s="34"/>
      <c r="H52" s="34"/>
      <c r="I52" s="34"/>
    </row>
    <row r="53" spans="2:9" ht="15.75">
      <c r="B53" s="34"/>
      <c r="C53" s="34"/>
      <c r="D53" s="34"/>
      <c r="E53" s="34"/>
      <c r="F53" s="34"/>
      <c r="G53" s="34"/>
      <c r="H53" s="34"/>
      <c r="I53" s="34"/>
    </row>
    <row r="54" spans="2:9" ht="15.75">
      <c r="B54" s="34"/>
      <c r="C54" s="34"/>
      <c r="D54" s="34"/>
      <c r="E54" s="34"/>
      <c r="F54" s="34"/>
      <c r="G54" s="34"/>
      <c r="H54" s="34"/>
      <c r="I54" s="34"/>
    </row>
    <row r="55" spans="2:9" ht="15.75">
      <c r="B55" s="34"/>
      <c r="C55" s="34"/>
      <c r="D55" s="34"/>
      <c r="E55" s="34"/>
      <c r="F55" s="34"/>
      <c r="G55" s="34"/>
      <c r="H55" s="34"/>
      <c r="I55" s="34"/>
    </row>
    <row r="56" spans="2:9" ht="15.75">
      <c r="B56" s="34"/>
      <c r="C56" s="34"/>
      <c r="D56" s="34"/>
      <c r="E56" s="34"/>
      <c r="F56" s="34"/>
      <c r="G56" s="34"/>
      <c r="H56" s="34"/>
      <c r="I56" s="34"/>
    </row>
    <row r="57" spans="2:9" ht="15.75">
      <c r="B57" s="34"/>
      <c r="C57" s="34"/>
      <c r="D57" s="34"/>
      <c r="E57" s="34"/>
      <c r="F57" s="34"/>
      <c r="G57" s="34"/>
      <c r="H57" s="34"/>
      <c r="I57" s="34"/>
    </row>
    <row r="58" spans="2:9" ht="15.75">
      <c r="B58" s="34"/>
      <c r="C58" s="34"/>
      <c r="D58" s="34"/>
      <c r="E58" s="34"/>
      <c r="F58" s="34"/>
      <c r="G58" s="34"/>
      <c r="H58" s="34"/>
      <c r="I58" s="34"/>
    </row>
    <row r="59" spans="2:9" ht="15.75">
      <c r="B59" s="34"/>
      <c r="C59" s="34"/>
      <c r="D59" s="34"/>
      <c r="E59" s="34"/>
      <c r="F59" s="34"/>
      <c r="G59" s="34"/>
      <c r="H59" s="34"/>
      <c r="I59" s="34"/>
    </row>
    <row r="60" spans="2:9" ht="15.75">
      <c r="B60" s="34"/>
      <c r="C60" s="34"/>
      <c r="D60" s="34"/>
      <c r="E60" s="34"/>
      <c r="F60" s="34"/>
      <c r="G60" s="34"/>
      <c r="H60" s="34"/>
      <c r="I60" s="34"/>
    </row>
    <row r="61" spans="2:9" ht="15.75">
      <c r="B61" s="34"/>
      <c r="C61" s="34"/>
      <c r="D61" s="34"/>
      <c r="E61" s="34"/>
      <c r="F61" s="34"/>
      <c r="G61" s="34"/>
      <c r="H61" s="34"/>
      <c r="I61" s="34"/>
    </row>
    <row r="62" spans="2:9" ht="15.75">
      <c r="B62" s="34"/>
      <c r="C62" s="34"/>
      <c r="D62" s="34"/>
      <c r="E62" s="34"/>
      <c r="F62" s="34"/>
      <c r="G62" s="34"/>
      <c r="H62" s="34"/>
      <c r="I62" s="34"/>
    </row>
    <row r="63" spans="2:9" ht="15.75">
      <c r="B63" s="34"/>
      <c r="C63" s="34"/>
      <c r="D63" s="34"/>
      <c r="E63" s="34"/>
      <c r="F63" s="34"/>
      <c r="G63" s="34"/>
      <c r="H63" s="34"/>
      <c r="I63" s="34"/>
    </row>
    <row r="64" spans="2:9" ht="15.75">
      <c r="B64" s="34"/>
      <c r="C64" s="34"/>
      <c r="D64" s="34"/>
      <c r="E64" s="34"/>
      <c r="F64" s="34"/>
      <c r="G64" s="34"/>
      <c r="H64" s="34"/>
      <c r="I64" s="34"/>
    </row>
    <row r="65" spans="2:9" ht="15.75">
      <c r="B65" s="34"/>
      <c r="C65" s="34"/>
      <c r="D65" s="34"/>
      <c r="E65" s="34"/>
      <c r="F65" s="34"/>
      <c r="G65" s="34"/>
      <c r="H65" s="34"/>
      <c r="I65" s="34"/>
    </row>
    <row r="66" spans="2:9" ht="15.75">
      <c r="B66" s="34"/>
      <c r="C66" s="34"/>
      <c r="D66" s="34"/>
      <c r="E66" s="34"/>
      <c r="F66" s="34"/>
      <c r="G66" s="34"/>
      <c r="H66" s="34"/>
      <c r="I66" s="34"/>
    </row>
    <row r="67" spans="2:9" ht="15.75">
      <c r="B67" s="34"/>
      <c r="C67" s="34"/>
      <c r="D67" s="34"/>
      <c r="E67" s="34"/>
      <c r="F67" s="34"/>
      <c r="G67" s="34"/>
      <c r="H67" s="34"/>
      <c r="I67" s="34"/>
    </row>
    <row r="68" spans="2:9" ht="15.75">
      <c r="B68" s="34"/>
      <c r="C68" s="34"/>
      <c r="D68" s="34"/>
      <c r="E68" s="34"/>
      <c r="F68" s="34"/>
      <c r="G68" s="34"/>
      <c r="H68" s="34"/>
      <c r="I68" s="34"/>
    </row>
    <row r="69" spans="2:9" ht="15.75">
      <c r="B69" s="34"/>
      <c r="C69" s="34"/>
      <c r="D69" s="34"/>
      <c r="E69" s="34"/>
      <c r="F69" s="34"/>
      <c r="G69" s="34"/>
      <c r="H69" s="34"/>
      <c r="I69" s="34"/>
    </row>
    <row r="70" spans="2:9" ht="15.75">
      <c r="B70" s="34"/>
      <c r="C70" s="34"/>
      <c r="D70" s="34"/>
      <c r="E70" s="34"/>
      <c r="F70" s="34"/>
      <c r="G70" s="34"/>
      <c r="H70" s="34"/>
      <c r="I70" s="34"/>
    </row>
    <row r="71" spans="2:9" ht="15.75">
      <c r="B71" s="34"/>
      <c r="C71" s="34"/>
      <c r="D71" s="34"/>
      <c r="E71" s="34"/>
      <c r="F71" s="34"/>
      <c r="G71" s="34"/>
      <c r="H71" s="34"/>
      <c r="I71" s="34"/>
    </row>
  </sheetData>
  <sheetProtection/>
  <mergeCells count="29">
    <mergeCell ref="B3:I3"/>
    <mergeCell ref="C6:H6"/>
    <mergeCell ref="C8:I8"/>
    <mergeCell ref="G1:I1"/>
    <mergeCell ref="C35:I35"/>
    <mergeCell ref="C16:I16"/>
    <mergeCell ref="C14:I14"/>
    <mergeCell ref="C15:I15"/>
    <mergeCell ref="C29:I29"/>
    <mergeCell ref="B2:I2"/>
    <mergeCell ref="C7:I7"/>
    <mergeCell ref="C34:I34"/>
    <mergeCell ref="C21:I21"/>
    <mergeCell ref="C22:I22"/>
    <mergeCell ref="C24:H24"/>
    <mergeCell ref="C25:I25"/>
    <mergeCell ref="C26:I26"/>
    <mergeCell ref="C27:I27"/>
    <mergeCell ref="C30:I30"/>
    <mergeCell ref="C31:I31"/>
    <mergeCell ref="C9:I9"/>
    <mergeCell ref="C10:I10"/>
    <mergeCell ref="C11:I11"/>
    <mergeCell ref="C20:I20"/>
    <mergeCell ref="C13:I13"/>
    <mergeCell ref="C12:I12"/>
    <mergeCell ref="C18:H18"/>
    <mergeCell ref="C19:I19"/>
    <mergeCell ref="C28:I28"/>
  </mergeCells>
  <printOptions/>
  <pageMargins left="0.7086614173228347" right="0.39" top="0.35433070866141736" bottom="0.1968503937007874" header="0.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2018-09-20T10:53:34Z</cp:lastPrinted>
  <dcterms:created xsi:type="dcterms:W3CDTF">2006-09-28T05:33:49Z</dcterms:created>
  <dcterms:modified xsi:type="dcterms:W3CDTF">2018-10-02T05:01:23Z</dcterms:modified>
  <cp:category/>
  <cp:version/>
  <cp:contentType/>
  <cp:contentStatus/>
</cp:coreProperties>
</file>