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вик" sheetId="1" r:id="rId1"/>
    <sheet name="упр" sheetId="2" r:id="rId2"/>
    <sheet name="вик (2)" sheetId="3" r:id="rId3"/>
    <sheet name="упр (2)" sheetId="4" r:id="rId4"/>
  </sheets>
  <definedNames/>
  <calcPr fullCalcOnLoad="1"/>
</workbook>
</file>

<file path=xl/sharedStrings.xml><?xml version="1.0" encoding="utf-8"?>
<sst xmlns="http://schemas.openxmlformats.org/spreadsheetml/2006/main" count="508" uniqueCount="132">
  <si>
    <t xml:space="preserve">Додаток </t>
  </si>
  <si>
    <t xml:space="preserve">до програми територіальної оборони території </t>
  </si>
  <si>
    <t>№ з/п</t>
  </si>
  <si>
    <t xml:space="preserve">Завдання </t>
  </si>
  <si>
    <t>Виконавець</t>
  </si>
  <si>
    <t>Джерело фінансування</t>
  </si>
  <si>
    <t>Кількість</t>
  </si>
  <si>
    <t>2017 рік</t>
  </si>
  <si>
    <t>2018 рік</t>
  </si>
  <si>
    <t>всього</t>
  </si>
  <si>
    <t>міський бюджет</t>
  </si>
  <si>
    <t>Закупівля засобів захисту речового майна та спорядження, в т.ч.:</t>
  </si>
  <si>
    <t>кепі бойове (кашкет польовий)</t>
  </si>
  <si>
    <t>Вартість, грн за од.</t>
  </si>
  <si>
    <t>костюм літній польовий</t>
  </si>
  <si>
    <t>сорочка бойова</t>
  </si>
  <si>
    <t>черевики з високими берцями</t>
  </si>
  <si>
    <t>ремінь поясний з натуральної шкіри</t>
  </si>
  <si>
    <t>х</t>
  </si>
  <si>
    <t>Всього за програмою</t>
  </si>
  <si>
    <t>виконавчий комітет Новокаховської міської ради</t>
  </si>
  <si>
    <t xml:space="preserve">                                         Завдання та обсяги фінансування програми територіальної оборони території </t>
  </si>
  <si>
    <t>фуфайка з коротким рукавом</t>
  </si>
  <si>
    <t>труси</t>
  </si>
  <si>
    <t>білизна натільна</t>
  </si>
  <si>
    <t>шкарпетки літні (трекінгові)</t>
  </si>
  <si>
    <t>Новокаховської міської ради на 2017-2018 роки</t>
  </si>
  <si>
    <t xml:space="preserve">                                                                    Новокаховської міської ради на 2017-2018 роки</t>
  </si>
  <si>
    <t>Обсяг фінансування, грн.</t>
  </si>
  <si>
    <t>Секретар міської ради</t>
  </si>
  <si>
    <t>О.В.Лук’яненко</t>
  </si>
  <si>
    <t>дизельне паливо</t>
  </si>
  <si>
    <t>кг</t>
  </si>
  <si>
    <t>шт</t>
  </si>
  <si>
    <t>л</t>
  </si>
  <si>
    <t>бензин А-92</t>
  </si>
  <si>
    <t>рушник вафельний (45х70)</t>
  </si>
  <si>
    <t>Закупівля постільної білизни, в т.ч.:</t>
  </si>
  <si>
    <t>Закупівля одноразового посуду, в т.ч.:</t>
  </si>
  <si>
    <t>І.</t>
  </si>
  <si>
    <t>ІІ.</t>
  </si>
  <si>
    <t>Заходи щодо забезпечення  речовим майном офіцерського складу військовозобов’язаних  загонів оборони</t>
  </si>
  <si>
    <t>Всього за І розділом</t>
  </si>
  <si>
    <t>Всього за ІІ розділом</t>
  </si>
  <si>
    <t>миска (350 мл)</t>
  </si>
  <si>
    <t>тарілка столова (205 мм)</t>
  </si>
  <si>
    <t>стакан пластиковий (180 мм)</t>
  </si>
  <si>
    <t>наволочка біла (60 х 60)</t>
  </si>
  <si>
    <t xml:space="preserve">Заходи щодо забезпечення 124-ї окремої бригади територіальної оборони під час проведення навчальних зборів </t>
  </si>
  <si>
    <t>простирадло біле (1,5 х 2,15)</t>
  </si>
  <si>
    <t>виделка</t>
  </si>
  <si>
    <t>ложка столова</t>
  </si>
  <si>
    <t xml:space="preserve">Виготовлення столів, в т.ч.: </t>
  </si>
  <si>
    <t>Придбання паливо-мастильних матеріалів для перевезення особового складу батальйону 124-ї окремої бригади територіальної оборони та його речового майна</t>
  </si>
  <si>
    <t>брус 25х100х4500 мм</t>
  </si>
  <si>
    <t>брус 25х150х4500 мм</t>
  </si>
  <si>
    <t>цвях 60 мм</t>
  </si>
  <si>
    <t>саморіз</t>
  </si>
  <si>
    <t>упак.</t>
  </si>
  <si>
    <t>заробітна плата</t>
  </si>
  <si>
    <t>нарахування на заробітну плату (22%)</t>
  </si>
  <si>
    <t>загальновиробничі витрати (27,5%)</t>
  </si>
  <si>
    <t>адміністративні витрати (47%)</t>
  </si>
  <si>
    <t>рентабельність (12%)</t>
  </si>
  <si>
    <t>ПДВ (20%)</t>
  </si>
  <si>
    <t>КП "НК Екосервіс"</t>
  </si>
  <si>
    <t>виконавчий комітет Новокаховської міської ради                                                                                               КП "НК Екосервіс"</t>
  </si>
  <si>
    <t>Одиниця виміру</t>
  </si>
  <si>
    <t>управління з питань надзвичайних ситуацій та цивільного захисту населення Новокаховської міської ради</t>
  </si>
  <si>
    <t>управління з питань надзвичайних ситуацій та цивільного захисту населення Новокаховської міської ради                                                                                                                                                                                                                                   КП "НК Екосервіс"</t>
  </si>
  <si>
    <t>Придбання бочок для душу (100 л)</t>
  </si>
  <si>
    <t xml:space="preserve">Виготовлення столів, душових, туалетів в т.ч.: </t>
  </si>
  <si>
    <t>ліс кругляк</t>
  </si>
  <si>
    <t>куб.м</t>
  </si>
  <si>
    <t>дошка (250 мм)</t>
  </si>
  <si>
    <t>цвях 100 мм</t>
  </si>
  <si>
    <t>цвях 150 мм</t>
  </si>
  <si>
    <t>Придбання рації Baofeng UV- 5R</t>
  </si>
  <si>
    <t>Придбання постільної білизни, в т.ч.:</t>
  </si>
  <si>
    <t>Придбання одноразового посуду, в т.ч.:</t>
  </si>
  <si>
    <t xml:space="preserve">управління з питань надзвичайних ситуацій та цивільного захисту населення Новокаховської міської ради        </t>
  </si>
  <si>
    <t>Перевезення речового майна до місця дислокації 124-го батальйону</t>
  </si>
  <si>
    <t>Придбання столів для приймання їжі (довжина - 15 м)</t>
  </si>
  <si>
    <t xml:space="preserve">Придбання туалетів </t>
  </si>
  <si>
    <t xml:space="preserve">управління з питань надзвичайних ситуацій та цивільного захисту населення Новокаховської міської ради                                                                                                                                                                                                                                   </t>
  </si>
  <si>
    <t xml:space="preserve">управління з питань надзвичайних ситуацій та цивільного захисту населення Новокаховської міської ради         </t>
  </si>
  <si>
    <t>Придбання питної бутильованої води (2л)</t>
  </si>
  <si>
    <t>Придбання мішків поліпротиленових (50 кг) для облаштування блокпостів</t>
  </si>
  <si>
    <t>виконавчий комітет Новокаховської міської ради,         КЗ "Центральна міська лікарня міста Нова Каховка"</t>
  </si>
  <si>
    <t>чол.</t>
  </si>
  <si>
    <t>ІІІ. Забезпечення проведення медичного огляду військовозобов'язаних, призначених до 124-ї окремої бригади територіальної оборони</t>
  </si>
  <si>
    <t>Проведення медичного стоматологічного огляду</t>
  </si>
  <si>
    <t>Всього за ІІІ розділом</t>
  </si>
  <si>
    <t>послуги спеціалізованих автомобільних перевезень пасажирів</t>
  </si>
  <si>
    <t>нерегулярні пасажирські перевезення</t>
  </si>
  <si>
    <t>обласний бюджет</t>
  </si>
  <si>
    <t>Придбання миючих,  господарчих товарів тощо, в т.ч.:</t>
  </si>
  <si>
    <t>туалетний папір</t>
  </si>
  <si>
    <t>мило туалетне</t>
  </si>
  <si>
    <t>плівка утеплювальна</t>
  </si>
  <si>
    <t>Придбання питної бутильованої мінеральної води (1,5л)</t>
  </si>
  <si>
    <t>Придбання палива, в т.ч.:</t>
  </si>
  <si>
    <t>дизельне пальне</t>
  </si>
  <si>
    <t>м</t>
  </si>
  <si>
    <t>Придбання електричних обігівачів</t>
  </si>
  <si>
    <t>Всього за ІV розділом</t>
  </si>
  <si>
    <t xml:space="preserve">                                                                    Новокаховської міської ради на 2017-2019 роки</t>
  </si>
  <si>
    <t>2019 рік</t>
  </si>
  <si>
    <t>Всього за V розділом</t>
  </si>
  <si>
    <t>стіл письмовий</t>
  </si>
  <si>
    <t>стілець</t>
  </si>
  <si>
    <t>принтер</t>
  </si>
  <si>
    <t xml:space="preserve">ІV. Проведення заходів, пов'язаних з введенням воєнного стану </t>
  </si>
  <si>
    <t xml:space="preserve">Проведення заходів, пов'язаних з введенням військового стану, зокрема на організацію  транспор-тних послуг перевезення військо-возобов'язаних, призначених до батальйонів 124 ОБрТрО, з місць збору до місць базування, а також у період проведення тактичних навчань для виконання заходів бойової підготовки, в т.ч.: </t>
  </si>
  <si>
    <t>Матеріально-технічне забезпечення, в т.ч.:</t>
  </si>
  <si>
    <t>пожежний щиток</t>
  </si>
  <si>
    <t>вогнегасник вуглекислотний ОУ-2</t>
  </si>
  <si>
    <t>Транспортні витрати на перевезення</t>
  </si>
  <si>
    <t>мішок для облаштування блокпостів</t>
  </si>
  <si>
    <t>термос ТВН-36</t>
  </si>
  <si>
    <t>канцелярське приладдя</t>
  </si>
  <si>
    <t>термос ТВН-12</t>
  </si>
  <si>
    <t>миючі засоби</t>
  </si>
  <si>
    <t>поїздок</t>
  </si>
  <si>
    <t xml:space="preserve">                                                                                                      до рішення сесії міської ради </t>
  </si>
  <si>
    <t xml:space="preserve">                                                                                 7-го скликання</t>
  </si>
  <si>
    <t xml:space="preserve">              Додаток 1</t>
  </si>
  <si>
    <t xml:space="preserve">Кмпенсація вартості пального, необхідного для роботи дизельних генераторів, що забезпечують життєдіяльність військових підрозділів </t>
  </si>
  <si>
    <t>субвенсія міського бюджету</t>
  </si>
  <si>
    <t>V. Мамеріально-технічне забезпечення 57-ої окремої бригади територіальної оборони</t>
  </si>
  <si>
    <t>Оплата інших послуг, наданих сторонніми організаціями</t>
  </si>
  <si>
    <t xml:space="preserve">        від 20.12.2018р.№1673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</si>
</sst>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&quot;р.&quot;"/>
    <numFmt numFmtId="201" formatCode="[$-FC19]d\ mmmm\ yyyy\ &quot;г.&quot;"/>
  </numFmts>
  <fonts count="26">
    <font>
      <sz val="10"/>
      <name val="Arial"/>
      <family val="0"/>
    </font>
    <font>
      <sz val="14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2" fontId="4" fillId="0" borderId="10" xfId="0" applyNumberFormat="1" applyFont="1" applyBorder="1" applyAlignment="1">
      <alignment horizontal="center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2" fontId="2" fillId="0" borderId="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2" fontId="4" fillId="0" borderId="11" xfId="0" applyNumberFormat="1" applyFont="1" applyBorder="1" applyAlignment="1">
      <alignment horizontal="center" vertical="top"/>
    </xf>
    <xf numFmtId="2" fontId="4" fillId="0" borderId="13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2" fontId="4" fillId="0" borderId="12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 vertical="top"/>
    </xf>
    <xf numFmtId="2" fontId="3" fillId="0" borderId="15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 vertical="top"/>
    </xf>
    <xf numFmtId="2" fontId="2" fillId="0" borderId="15" xfId="0" applyNumberFormat="1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/>
    </xf>
    <xf numFmtId="0" fontId="3" fillId="24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2" fontId="4" fillId="0" borderId="13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2" fontId="4" fillId="0" borderId="11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/>
    </xf>
    <xf numFmtId="2" fontId="2" fillId="0" borderId="13" xfId="0" applyNumberFormat="1" applyFont="1" applyFill="1" applyBorder="1" applyAlignment="1">
      <alignment horizontal="center" vertical="top"/>
    </xf>
    <xf numFmtId="0" fontId="6" fillId="0" borderId="2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20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2" fontId="4" fillId="0" borderId="15" xfId="0" applyNumberFormat="1" applyFont="1" applyFill="1" applyBorder="1" applyAlignment="1">
      <alignment horizontal="center" vertical="top"/>
    </xf>
    <xf numFmtId="2" fontId="6" fillId="0" borderId="10" xfId="0" applyNumberFormat="1" applyFont="1" applyFill="1" applyBorder="1" applyAlignment="1">
      <alignment horizontal="center" vertical="top"/>
    </xf>
    <xf numFmtId="2" fontId="0" fillId="0" borderId="0" xfId="0" applyNumberFormat="1" applyAlignment="1">
      <alignment/>
    </xf>
    <xf numFmtId="0" fontId="5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2" fontId="3" fillId="24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3" fillId="24" borderId="1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/>
    </xf>
    <xf numFmtId="2" fontId="3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5" fillId="0" borderId="13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justify"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 horizontal="center" vertical="top" wrapText="1"/>
    </xf>
    <xf numFmtId="49" fontId="3" fillId="24" borderId="21" xfId="0" applyNumberFormat="1" applyFont="1" applyFill="1" applyBorder="1" applyAlignment="1">
      <alignment horizontal="center" vertical="top" wrapText="1"/>
    </xf>
    <xf numFmtId="49" fontId="3" fillId="24" borderId="19" xfId="0" applyNumberFormat="1" applyFont="1" applyFill="1" applyBorder="1" applyAlignment="1">
      <alignment horizontal="center" vertical="top" wrapText="1"/>
    </xf>
    <xf numFmtId="49" fontId="3" fillId="24" borderId="15" xfId="0" applyNumberFormat="1" applyFont="1" applyFill="1" applyBorder="1" applyAlignment="1">
      <alignment horizontal="center" vertical="top" wrapText="1"/>
    </xf>
    <xf numFmtId="0" fontId="3" fillId="24" borderId="19" xfId="0" applyFont="1" applyFill="1" applyBorder="1" applyAlignment="1">
      <alignment vertical="center"/>
    </xf>
    <xf numFmtId="0" fontId="3" fillId="24" borderId="15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justify"/>
    </xf>
    <xf numFmtId="0" fontId="24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4" fillId="0" borderId="13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3" fillId="24" borderId="18" xfId="0" applyFont="1" applyFill="1" applyBorder="1" applyAlignment="1">
      <alignment horizontal="left" vertical="top" wrapText="1"/>
    </xf>
    <xf numFmtId="0" fontId="1" fillId="24" borderId="19" xfId="0" applyFont="1" applyFill="1" applyBorder="1" applyAlignment="1">
      <alignment horizontal="left" wrapText="1"/>
    </xf>
    <xf numFmtId="0" fontId="1" fillId="24" borderId="15" xfId="0" applyFont="1" applyFill="1" applyBorder="1" applyAlignment="1">
      <alignment horizontal="left" wrapText="1"/>
    </xf>
    <xf numFmtId="0" fontId="24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9"/>
  <sheetViews>
    <sheetView zoomScale="75" zoomScaleNormal="75" zoomScalePageLayoutView="0" workbookViewId="0" topLeftCell="A19">
      <selection activeCell="N27" sqref="N27"/>
    </sheetView>
  </sheetViews>
  <sheetFormatPr defaultColWidth="9.140625" defaultRowHeight="12.75"/>
  <cols>
    <col min="1" max="1" width="4.7109375" style="0" customWidth="1"/>
    <col min="2" max="2" width="37.421875" style="0" customWidth="1"/>
    <col min="3" max="3" width="20.421875" style="0" customWidth="1"/>
    <col min="4" max="4" width="15.7109375" style="0" customWidth="1"/>
    <col min="5" max="5" width="11.28125" style="0" customWidth="1"/>
    <col min="6" max="6" width="10.7109375" style="0" customWidth="1"/>
    <col min="7" max="7" width="12.7109375" style="0" customWidth="1"/>
    <col min="8" max="8" width="12.421875" style="0" customWidth="1"/>
    <col min="9" max="9" width="13.00390625" style="0" customWidth="1"/>
    <col min="10" max="10" width="12.7109375" style="0" customWidth="1"/>
    <col min="12" max="12" width="14.28125" style="0" bestFit="1" customWidth="1"/>
    <col min="13" max="13" width="9.28125" style="0" bestFit="1" customWidth="1"/>
  </cols>
  <sheetData>
    <row r="1" spans="1:14" ht="18.75">
      <c r="A1" s="1"/>
      <c r="B1" s="1"/>
      <c r="C1" s="1"/>
      <c r="D1" s="1"/>
      <c r="E1" s="1"/>
      <c r="F1" s="1" t="s">
        <v>0</v>
      </c>
      <c r="G1" s="1"/>
      <c r="H1" s="1"/>
      <c r="I1" s="1"/>
      <c r="J1" s="1"/>
      <c r="K1" s="1"/>
      <c r="L1" s="1"/>
      <c r="M1" s="1"/>
      <c r="N1" s="1"/>
    </row>
    <row r="2" spans="1:14" ht="18.75">
      <c r="A2" s="1"/>
      <c r="B2" s="1"/>
      <c r="C2" s="1"/>
      <c r="D2" s="1"/>
      <c r="E2" s="1"/>
      <c r="F2" s="1" t="s">
        <v>1</v>
      </c>
      <c r="G2" s="1"/>
      <c r="H2" s="1"/>
      <c r="I2" s="1"/>
      <c r="J2" s="1"/>
      <c r="K2" s="1"/>
      <c r="L2" s="1"/>
      <c r="M2" s="1"/>
      <c r="N2" s="1"/>
    </row>
    <row r="3" spans="1:14" ht="18.75">
      <c r="A3" s="1"/>
      <c r="B3" s="1"/>
      <c r="C3" s="1"/>
      <c r="D3" s="1"/>
      <c r="E3" s="1"/>
      <c r="F3" s="1" t="s">
        <v>26</v>
      </c>
      <c r="G3" s="1"/>
      <c r="H3" s="1"/>
      <c r="I3" s="1"/>
      <c r="J3" s="1"/>
      <c r="K3" s="1"/>
      <c r="L3" s="1"/>
      <c r="M3" s="1"/>
      <c r="N3" s="1"/>
    </row>
    <row r="4" spans="1:1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.75">
      <c r="A5" s="1"/>
      <c r="B5" s="2" t="s">
        <v>21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</row>
    <row r="6" spans="1:14" ht="18.75">
      <c r="A6" s="1"/>
      <c r="B6" s="2" t="s">
        <v>27</v>
      </c>
      <c r="C6" s="2"/>
      <c r="F6" s="2"/>
      <c r="G6" s="2"/>
      <c r="I6" s="2"/>
      <c r="J6" s="2"/>
      <c r="K6" s="2"/>
      <c r="L6" s="2"/>
      <c r="M6" s="2"/>
      <c r="N6" s="1"/>
    </row>
    <row r="7" spans="1:14" ht="33" customHeight="1">
      <c r="A7" s="94" t="s">
        <v>2</v>
      </c>
      <c r="B7" s="96" t="s">
        <v>3</v>
      </c>
      <c r="C7" s="96" t="s">
        <v>4</v>
      </c>
      <c r="D7" s="94" t="s">
        <v>5</v>
      </c>
      <c r="E7" s="94" t="s">
        <v>67</v>
      </c>
      <c r="F7" s="94" t="s">
        <v>6</v>
      </c>
      <c r="G7" s="94" t="s">
        <v>13</v>
      </c>
      <c r="H7" s="104" t="s">
        <v>28</v>
      </c>
      <c r="I7" s="104"/>
      <c r="J7" s="104"/>
      <c r="K7" s="5"/>
      <c r="L7" s="3"/>
      <c r="M7" s="3"/>
      <c r="N7" s="3"/>
    </row>
    <row r="8" spans="1:14" ht="14.25" customHeight="1">
      <c r="A8" s="98"/>
      <c r="B8" s="97"/>
      <c r="C8" s="97"/>
      <c r="D8" s="105"/>
      <c r="E8" s="92"/>
      <c r="F8" s="105"/>
      <c r="G8" s="105"/>
      <c r="H8" s="4" t="s">
        <v>7</v>
      </c>
      <c r="I8" s="4" t="s">
        <v>8</v>
      </c>
      <c r="J8" s="4" t="s">
        <v>9</v>
      </c>
      <c r="K8" s="5"/>
      <c r="L8" s="3"/>
      <c r="M8" s="3"/>
      <c r="N8" s="3"/>
    </row>
    <row r="9" spans="1:14" ht="18" customHeight="1">
      <c r="A9" s="42" t="s">
        <v>39</v>
      </c>
      <c r="B9" s="102" t="s">
        <v>41</v>
      </c>
      <c r="C9" s="102"/>
      <c r="D9" s="102"/>
      <c r="E9" s="102"/>
      <c r="F9" s="102"/>
      <c r="G9" s="102"/>
      <c r="H9" s="102"/>
      <c r="I9" s="102"/>
      <c r="J9" s="103"/>
      <c r="K9" s="5"/>
      <c r="L9" s="3"/>
      <c r="M9" s="3"/>
      <c r="N9" s="3"/>
    </row>
    <row r="10" spans="1:14" ht="49.5" customHeight="1">
      <c r="A10" s="90">
        <v>1</v>
      </c>
      <c r="B10" s="11" t="s">
        <v>11</v>
      </c>
      <c r="C10" s="94" t="s">
        <v>20</v>
      </c>
      <c r="D10" s="94" t="s">
        <v>10</v>
      </c>
      <c r="E10" s="17"/>
      <c r="F10" s="28" t="s">
        <v>18</v>
      </c>
      <c r="G10" s="8" t="s">
        <v>18</v>
      </c>
      <c r="H10" s="13">
        <f>+H11+H12+H13+H14+H15+H16+H17+H18+H19</f>
        <v>30100.4</v>
      </c>
      <c r="I10" s="13">
        <f>+I11+I12+I13+I14+I15+I16+I17+I18+I19</f>
        <v>30100.4</v>
      </c>
      <c r="J10" s="13">
        <f>+J11+J12+J13+J14+J15+J16+J17+J18+J19</f>
        <v>60200.8</v>
      </c>
      <c r="K10" s="5"/>
      <c r="L10" s="12"/>
      <c r="M10" s="3"/>
      <c r="N10" s="3"/>
    </row>
    <row r="11" spans="1:14" ht="18.75">
      <c r="A11" s="95"/>
      <c r="B11" s="7" t="s">
        <v>12</v>
      </c>
      <c r="C11" s="91"/>
      <c r="D11" s="91"/>
      <c r="E11" s="4" t="s">
        <v>33</v>
      </c>
      <c r="F11" s="28">
        <v>22</v>
      </c>
      <c r="G11" s="8">
        <v>37.86</v>
      </c>
      <c r="H11" s="8">
        <f>11*G11</f>
        <v>416.46</v>
      </c>
      <c r="I11" s="8">
        <f>11*G11</f>
        <v>416.46</v>
      </c>
      <c r="J11" s="8">
        <f>+H11+I11</f>
        <v>832.92</v>
      </c>
      <c r="K11" s="5"/>
      <c r="L11" s="3"/>
      <c r="M11" s="3"/>
      <c r="N11" s="3"/>
    </row>
    <row r="12" spans="1:14" ht="18.75">
      <c r="A12" s="95"/>
      <c r="B12" s="7" t="s">
        <v>14</v>
      </c>
      <c r="C12" s="91"/>
      <c r="D12" s="91"/>
      <c r="E12" s="4" t="s">
        <v>33</v>
      </c>
      <c r="F12" s="28">
        <v>22</v>
      </c>
      <c r="G12" s="8">
        <v>559.98</v>
      </c>
      <c r="H12" s="8">
        <f aca="true" t="shared" si="0" ref="H12:H19">11*G12</f>
        <v>6159.780000000001</v>
      </c>
      <c r="I12" s="8">
        <f aca="true" t="shared" si="1" ref="I12:I19">11*G12</f>
        <v>6159.780000000001</v>
      </c>
      <c r="J12" s="8">
        <f aca="true" t="shared" si="2" ref="J12:J20">+H12+I12</f>
        <v>12319.560000000001</v>
      </c>
      <c r="K12" s="5"/>
      <c r="L12" s="3"/>
      <c r="M12" s="3"/>
      <c r="N12" s="3"/>
    </row>
    <row r="13" spans="1:14" ht="18.75">
      <c r="A13" s="95"/>
      <c r="B13" s="7" t="s">
        <v>15</v>
      </c>
      <c r="C13" s="91"/>
      <c r="D13" s="91"/>
      <c r="E13" s="4" t="s">
        <v>33</v>
      </c>
      <c r="F13" s="28">
        <v>22</v>
      </c>
      <c r="G13" s="8">
        <v>320.64</v>
      </c>
      <c r="H13" s="8">
        <f t="shared" si="0"/>
        <v>3527.04</v>
      </c>
      <c r="I13" s="8">
        <f t="shared" si="1"/>
        <v>3527.04</v>
      </c>
      <c r="J13" s="8">
        <f t="shared" si="2"/>
        <v>7054.08</v>
      </c>
      <c r="K13" s="5"/>
      <c r="L13" s="3"/>
      <c r="M13" s="3"/>
      <c r="N13" s="3"/>
    </row>
    <row r="14" spans="1:14" ht="18.75">
      <c r="A14" s="95"/>
      <c r="B14" s="7" t="s">
        <v>22</v>
      </c>
      <c r="C14" s="91"/>
      <c r="D14" s="91"/>
      <c r="E14" s="4" t="s">
        <v>33</v>
      </c>
      <c r="F14" s="28">
        <v>22</v>
      </c>
      <c r="G14" s="8">
        <v>59.9</v>
      </c>
      <c r="H14" s="8">
        <f t="shared" si="0"/>
        <v>658.9</v>
      </c>
      <c r="I14" s="8">
        <f t="shared" si="1"/>
        <v>658.9</v>
      </c>
      <c r="J14" s="8">
        <f t="shared" si="2"/>
        <v>1317.8</v>
      </c>
      <c r="K14" s="5"/>
      <c r="L14" s="3"/>
      <c r="M14" s="3"/>
      <c r="N14" s="3"/>
    </row>
    <row r="15" spans="1:14" ht="18.75">
      <c r="A15" s="95"/>
      <c r="B15" s="7" t="s">
        <v>23</v>
      </c>
      <c r="C15" s="91"/>
      <c r="D15" s="91"/>
      <c r="E15" s="4" t="s">
        <v>33</v>
      </c>
      <c r="F15" s="28">
        <v>22</v>
      </c>
      <c r="G15" s="8">
        <v>34.99</v>
      </c>
      <c r="H15" s="8">
        <f t="shared" si="0"/>
        <v>384.89000000000004</v>
      </c>
      <c r="I15" s="8">
        <f t="shared" si="1"/>
        <v>384.89000000000004</v>
      </c>
      <c r="J15" s="8">
        <f t="shared" si="2"/>
        <v>769.7800000000001</v>
      </c>
      <c r="K15" s="5"/>
      <c r="L15" s="3"/>
      <c r="M15" s="3"/>
      <c r="N15" s="3"/>
    </row>
    <row r="16" spans="1:14" ht="18.75">
      <c r="A16" s="95"/>
      <c r="B16" s="7" t="s">
        <v>24</v>
      </c>
      <c r="C16" s="91"/>
      <c r="D16" s="91"/>
      <c r="E16" s="4" t="s">
        <v>33</v>
      </c>
      <c r="F16" s="28">
        <v>22</v>
      </c>
      <c r="G16" s="8">
        <v>190.05</v>
      </c>
      <c r="H16" s="8">
        <f t="shared" si="0"/>
        <v>2090.55</v>
      </c>
      <c r="I16" s="8">
        <f t="shared" si="1"/>
        <v>2090.55</v>
      </c>
      <c r="J16" s="8">
        <f t="shared" si="2"/>
        <v>4181.1</v>
      </c>
      <c r="K16" s="5"/>
      <c r="L16" s="3"/>
      <c r="M16" s="3"/>
      <c r="N16" s="3"/>
    </row>
    <row r="17" spans="1:14" ht="21" customHeight="1">
      <c r="A17" s="95"/>
      <c r="B17" s="7" t="s">
        <v>25</v>
      </c>
      <c r="C17" s="91"/>
      <c r="D17" s="91"/>
      <c r="E17" s="4" t="s">
        <v>33</v>
      </c>
      <c r="F17" s="28">
        <v>22</v>
      </c>
      <c r="G17" s="8">
        <v>34.98</v>
      </c>
      <c r="H17" s="8">
        <f t="shared" si="0"/>
        <v>384.78</v>
      </c>
      <c r="I17" s="8">
        <f t="shared" si="1"/>
        <v>384.78</v>
      </c>
      <c r="J17" s="8">
        <f t="shared" si="2"/>
        <v>769.56</v>
      </c>
      <c r="K17" s="5"/>
      <c r="L17" s="3"/>
      <c r="M17" s="3"/>
      <c r="N17" s="3"/>
    </row>
    <row r="18" spans="1:14" ht="24" customHeight="1">
      <c r="A18" s="95"/>
      <c r="B18" s="7" t="s">
        <v>16</v>
      </c>
      <c r="C18" s="91"/>
      <c r="D18" s="91"/>
      <c r="E18" s="4" t="s">
        <v>33</v>
      </c>
      <c r="F18" s="28">
        <v>22</v>
      </c>
      <c r="G18" s="8">
        <v>1365</v>
      </c>
      <c r="H18" s="8">
        <f t="shared" si="0"/>
        <v>15015</v>
      </c>
      <c r="I18" s="8">
        <f t="shared" si="1"/>
        <v>15015</v>
      </c>
      <c r="J18" s="8">
        <f t="shared" si="2"/>
        <v>30030</v>
      </c>
      <c r="K18" s="5"/>
      <c r="L18" s="3"/>
      <c r="M18" s="3"/>
      <c r="N18" s="3"/>
    </row>
    <row r="19" spans="1:14" ht="18.75">
      <c r="A19" s="95"/>
      <c r="B19" s="27" t="s">
        <v>17</v>
      </c>
      <c r="C19" s="91"/>
      <c r="D19" s="91"/>
      <c r="E19" s="4" t="s">
        <v>33</v>
      </c>
      <c r="F19" s="30">
        <v>22</v>
      </c>
      <c r="G19" s="22">
        <v>133</v>
      </c>
      <c r="H19" s="22">
        <f t="shared" si="0"/>
        <v>1463</v>
      </c>
      <c r="I19" s="22">
        <f t="shared" si="1"/>
        <v>1463</v>
      </c>
      <c r="J19" s="22">
        <f t="shared" si="2"/>
        <v>2926</v>
      </c>
      <c r="K19" s="5"/>
      <c r="L19" s="3"/>
      <c r="M19" s="3"/>
      <c r="N19" s="3"/>
    </row>
    <row r="20" spans="1:14" ht="18.75">
      <c r="A20" s="32"/>
      <c r="B20" s="33" t="s">
        <v>42</v>
      </c>
      <c r="C20" s="92"/>
      <c r="D20" s="92"/>
      <c r="E20" s="4"/>
      <c r="F20" s="6"/>
      <c r="G20" s="8"/>
      <c r="H20" s="37">
        <f>SUM(H10)</f>
        <v>30100.4</v>
      </c>
      <c r="I20" s="38">
        <f>I10</f>
        <v>30100.4</v>
      </c>
      <c r="J20" s="38">
        <f t="shared" si="2"/>
        <v>60200.8</v>
      </c>
      <c r="K20" s="5"/>
      <c r="L20" s="3"/>
      <c r="M20" s="3"/>
      <c r="N20" s="3"/>
    </row>
    <row r="21" spans="1:14" ht="18" customHeight="1">
      <c r="A21" s="53" t="s">
        <v>40</v>
      </c>
      <c r="B21" s="99" t="s">
        <v>48</v>
      </c>
      <c r="C21" s="99"/>
      <c r="D21" s="99"/>
      <c r="E21" s="99"/>
      <c r="F21" s="99"/>
      <c r="G21" s="99"/>
      <c r="H21" s="100"/>
      <c r="I21" s="100"/>
      <c r="J21" s="101"/>
      <c r="K21" s="5"/>
      <c r="L21" s="3"/>
      <c r="M21" s="3"/>
      <c r="N21" s="3"/>
    </row>
    <row r="22" spans="1:14" ht="31.5">
      <c r="A22" s="90">
        <v>1</v>
      </c>
      <c r="B22" s="31" t="s">
        <v>37</v>
      </c>
      <c r="C22" s="94" t="s">
        <v>20</v>
      </c>
      <c r="D22" s="94" t="s">
        <v>10</v>
      </c>
      <c r="E22" s="20"/>
      <c r="F22" s="24" t="s">
        <v>18</v>
      </c>
      <c r="G22" s="23" t="s">
        <v>18</v>
      </c>
      <c r="H22" s="29"/>
      <c r="I22" s="29">
        <f>SUM(I23:I25)</f>
        <v>42000</v>
      </c>
      <c r="J22" s="29">
        <f>SUM(J23:J25)</f>
        <v>42000</v>
      </c>
      <c r="K22" s="5"/>
      <c r="L22" s="3"/>
      <c r="M22" s="3"/>
      <c r="N22" s="3"/>
    </row>
    <row r="23" spans="1:14" ht="18.75">
      <c r="A23" s="91"/>
      <c r="B23" s="7" t="s">
        <v>49</v>
      </c>
      <c r="C23" s="91"/>
      <c r="D23" s="91"/>
      <c r="E23" s="4" t="s">
        <v>33</v>
      </c>
      <c r="F23" s="28">
        <v>280</v>
      </c>
      <c r="G23" s="8">
        <v>120</v>
      </c>
      <c r="H23" s="8"/>
      <c r="I23" s="8">
        <f>F23*G23</f>
        <v>33600</v>
      </c>
      <c r="J23" s="8">
        <f>H23+I23</f>
        <v>33600</v>
      </c>
      <c r="K23" s="5"/>
      <c r="L23" s="3"/>
      <c r="M23" s="3"/>
      <c r="N23" s="3"/>
    </row>
    <row r="24" spans="1:14" ht="18.75">
      <c r="A24" s="91"/>
      <c r="B24" s="7" t="s">
        <v>47</v>
      </c>
      <c r="C24" s="91"/>
      <c r="D24" s="91"/>
      <c r="E24" s="4" t="s">
        <v>33</v>
      </c>
      <c r="F24" s="28">
        <v>140</v>
      </c>
      <c r="G24" s="8">
        <v>40</v>
      </c>
      <c r="H24" s="8"/>
      <c r="I24" s="8">
        <f>F24*G24</f>
        <v>5600</v>
      </c>
      <c r="J24" s="8">
        <f>H24+I24</f>
        <v>5600</v>
      </c>
      <c r="K24" s="5"/>
      <c r="L24" s="3"/>
      <c r="M24" s="3"/>
      <c r="N24" s="3"/>
    </row>
    <row r="25" spans="1:13" ht="18.75">
      <c r="A25" s="92"/>
      <c r="B25" s="7" t="s">
        <v>36</v>
      </c>
      <c r="C25" s="93" t="s">
        <v>65</v>
      </c>
      <c r="D25" s="91"/>
      <c r="E25" s="4" t="s">
        <v>33</v>
      </c>
      <c r="F25" s="28">
        <v>140</v>
      </c>
      <c r="G25" s="39">
        <v>20</v>
      </c>
      <c r="H25" s="8"/>
      <c r="I25" s="8">
        <f>F25*G25</f>
        <v>2800</v>
      </c>
      <c r="J25" s="8">
        <f>H25+I25</f>
        <v>2800</v>
      </c>
      <c r="K25" s="5"/>
      <c r="L25" s="3"/>
      <c r="M25" s="3"/>
    </row>
    <row r="26" spans="1:14" ht="31.5">
      <c r="A26" s="90">
        <v>2</v>
      </c>
      <c r="B26" s="11" t="s">
        <v>38</v>
      </c>
      <c r="C26" s="91"/>
      <c r="D26" s="91"/>
      <c r="E26" s="4"/>
      <c r="F26" s="28" t="s">
        <v>18</v>
      </c>
      <c r="G26" s="8" t="s">
        <v>18</v>
      </c>
      <c r="H26" s="8"/>
      <c r="I26" s="13">
        <f>I27+I28+I29+I30+I31</f>
        <v>5980</v>
      </c>
      <c r="J26" s="13">
        <f>J27+J28+J29+J30+J31</f>
        <v>5980</v>
      </c>
      <c r="K26" s="5"/>
      <c r="L26" s="3"/>
      <c r="M26" s="3"/>
      <c r="N26" s="3"/>
    </row>
    <row r="27" spans="1:14" ht="18.75">
      <c r="A27" s="91"/>
      <c r="B27" s="7" t="s">
        <v>44</v>
      </c>
      <c r="C27" s="91"/>
      <c r="D27" s="91"/>
      <c r="E27" s="4" t="s">
        <v>33</v>
      </c>
      <c r="F27" s="28">
        <v>2000</v>
      </c>
      <c r="G27" s="8">
        <v>0.48</v>
      </c>
      <c r="H27" s="8"/>
      <c r="I27" s="8">
        <f aca="true" t="shared" si="3" ref="I27:I32">F27*G27</f>
        <v>960</v>
      </c>
      <c r="J27" s="8">
        <f aca="true" t="shared" si="4" ref="J27:J32">H27+I27</f>
        <v>960</v>
      </c>
      <c r="K27" s="5"/>
      <c r="L27" s="3"/>
      <c r="M27" s="3"/>
      <c r="N27" s="3"/>
    </row>
    <row r="28" spans="1:14" ht="18.75">
      <c r="A28" s="91"/>
      <c r="B28" s="7" t="s">
        <v>45</v>
      </c>
      <c r="C28" s="91"/>
      <c r="D28" s="91"/>
      <c r="E28" s="4" t="s">
        <v>33</v>
      </c>
      <c r="F28" s="28">
        <v>5000</v>
      </c>
      <c r="G28" s="8">
        <v>0.46</v>
      </c>
      <c r="H28" s="8"/>
      <c r="I28" s="8">
        <f t="shared" si="3"/>
        <v>2300</v>
      </c>
      <c r="J28" s="8">
        <f t="shared" si="4"/>
        <v>2300</v>
      </c>
      <c r="K28" s="5"/>
      <c r="L28" s="3"/>
      <c r="M28" s="3"/>
      <c r="N28" s="3"/>
    </row>
    <row r="29" spans="1:14" ht="18.75">
      <c r="A29" s="91"/>
      <c r="B29" s="7" t="s">
        <v>51</v>
      </c>
      <c r="C29" s="91"/>
      <c r="D29" s="91"/>
      <c r="E29" s="4" t="s">
        <v>33</v>
      </c>
      <c r="F29" s="28">
        <v>2000</v>
      </c>
      <c r="G29" s="8">
        <v>0.21</v>
      </c>
      <c r="H29" s="8"/>
      <c r="I29" s="8">
        <f t="shared" si="3"/>
        <v>420</v>
      </c>
      <c r="J29" s="8">
        <f t="shared" si="4"/>
        <v>420</v>
      </c>
      <c r="K29" s="5"/>
      <c r="L29" s="3"/>
      <c r="M29" s="3"/>
      <c r="N29" s="3"/>
    </row>
    <row r="30" spans="1:14" ht="18.75">
      <c r="A30" s="91"/>
      <c r="B30" s="7" t="s">
        <v>50</v>
      </c>
      <c r="C30" s="91"/>
      <c r="D30" s="91"/>
      <c r="E30" s="4" t="s">
        <v>33</v>
      </c>
      <c r="F30" s="43">
        <v>5000</v>
      </c>
      <c r="G30" s="8">
        <v>0.18</v>
      </c>
      <c r="H30" s="8"/>
      <c r="I30" s="8">
        <f t="shared" si="3"/>
        <v>900</v>
      </c>
      <c r="J30" s="8">
        <f t="shared" si="4"/>
        <v>900</v>
      </c>
      <c r="K30" s="5"/>
      <c r="L30" s="3"/>
      <c r="M30" s="3"/>
      <c r="N30" s="3"/>
    </row>
    <row r="31" spans="1:14" ht="18.75">
      <c r="A31" s="92"/>
      <c r="B31" s="7" t="s">
        <v>46</v>
      </c>
      <c r="C31" s="91"/>
      <c r="D31" s="91"/>
      <c r="E31" s="4" t="s">
        <v>33</v>
      </c>
      <c r="F31" s="28">
        <v>7000</v>
      </c>
      <c r="G31" s="8">
        <v>0.2</v>
      </c>
      <c r="H31" s="8"/>
      <c r="I31" s="8">
        <f t="shared" si="3"/>
        <v>1400</v>
      </c>
      <c r="J31" s="8">
        <f t="shared" si="4"/>
        <v>1400</v>
      </c>
      <c r="K31" s="5"/>
      <c r="L31" s="3"/>
      <c r="M31" s="3"/>
      <c r="N31" s="3"/>
    </row>
    <row r="32" spans="1:14" ht="18.75">
      <c r="A32" s="56">
        <v>3</v>
      </c>
      <c r="B32" s="11" t="s">
        <v>70</v>
      </c>
      <c r="C32" s="92"/>
      <c r="D32" s="92"/>
      <c r="E32" s="4" t="s">
        <v>33</v>
      </c>
      <c r="F32" s="28">
        <v>5</v>
      </c>
      <c r="G32" s="8">
        <v>786</v>
      </c>
      <c r="H32" s="8"/>
      <c r="I32" s="13">
        <f t="shared" si="3"/>
        <v>3930</v>
      </c>
      <c r="J32" s="13">
        <f t="shared" si="4"/>
        <v>3930</v>
      </c>
      <c r="K32" s="5"/>
      <c r="L32" s="3"/>
      <c r="M32" s="3"/>
      <c r="N32" s="3"/>
    </row>
    <row r="33" spans="1:14" ht="78.75" customHeight="1">
      <c r="A33" s="18">
        <v>4</v>
      </c>
      <c r="B33" s="11" t="s">
        <v>53</v>
      </c>
      <c r="C33" s="94" t="s">
        <v>66</v>
      </c>
      <c r="D33" s="94" t="s">
        <v>10</v>
      </c>
      <c r="E33" s="17"/>
      <c r="F33" s="6" t="s">
        <v>18</v>
      </c>
      <c r="G33" s="8" t="s">
        <v>18</v>
      </c>
      <c r="H33" s="8"/>
      <c r="I33" s="13">
        <f>+I34+I35</f>
        <v>11375.4</v>
      </c>
      <c r="J33" s="13">
        <f>+I33+H33</f>
        <v>11375.4</v>
      </c>
      <c r="K33" s="5"/>
      <c r="L33" s="3"/>
      <c r="M33" s="3"/>
      <c r="N33" s="3"/>
    </row>
    <row r="34" spans="1:14" ht="18.75">
      <c r="A34" s="32"/>
      <c r="B34" s="7" t="s">
        <v>35</v>
      </c>
      <c r="C34" s="91"/>
      <c r="D34" s="91"/>
      <c r="E34" s="52" t="s">
        <v>34</v>
      </c>
      <c r="F34" s="24">
        <v>60</v>
      </c>
      <c r="G34" s="23">
        <v>28.49</v>
      </c>
      <c r="H34" s="23"/>
      <c r="I34" s="23">
        <f>+F34*G34</f>
        <v>1709.3999999999999</v>
      </c>
      <c r="J34" s="23">
        <f>+I34+H34</f>
        <v>1709.3999999999999</v>
      </c>
      <c r="K34" s="5"/>
      <c r="L34" s="3"/>
      <c r="M34" s="3"/>
      <c r="N34" s="3"/>
    </row>
    <row r="35" spans="1:14" ht="18.75">
      <c r="A35" s="19"/>
      <c r="B35" s="7" t="s">
        <v>31</v>
      </c>
      <c r="C35" s="91"/>
      <c r="D35" s="91"/>
      <c r="E35" s="52" t="s">
        <v>34</v>
      </c>
      <c r="F35" s="21">
        <v>360</v>
      </c>
      <c r="G35" s="22">
        <v>26.85</v>
      </c>
      <c r="H35" s="22"/>
      <c r="I35" s="25">
        <f>+F35*G35</f>
        <v>9666</v>
      </c>
      <c r="J35" s="25">
        <f>+I35+H35</f>
        <v>9666</v>
      </c>
      <c r="K35" s="5"/>
      <c r="L35" s="3"/>
      <c r="M35" s="3"/>
      <c r="N35" s="3"/>
    </row>
    <row r="36" spans="1:14" ht="18.75">
      <c r="A36" s="18">
        <v>5</v>
      </c>
      <c r="B36" s="11" t="s">
        <v>52</v>
      </c>
      <c r="C36" s="91"/>
      <c r="D36" s="91"/>
      <c r="E36" s="4"/>
      <c r="F36" s="6" t="s">
        <v>18</v>
      </c>
      <c r="G36" s="8" t="s">
        <v>18</v>
      </c>
      <c r="H36" s="8"/>
      <c r="I36" s="13">
        <f>+I37+I38+I39+I40+I41+I42+I43+I44+I45+I46+I47</f>
        <v>12507.675900000002</v>
      </c>
      <c r="J36" s="13">
        <f>+I36+H36</f>
        <v>12507.675900000002</v>
      </c>
      <c r="K36" s="5"/>
      <c r="L36" s="3"/>
      <c r="M36" s="3"/>
      <c r="N36" s="3"/>
    </row>
    <row r="37" spans="1:14" ht="18.75">
      <c r="A37" s="32"/>
      <c r="B37" s="7" t="s">
        <v>54</v>
      </c>
      <c r="C37" s="91"/>
      <c r="D37" s="91"/>
      <c r="E37" s="4" t="s">
        <v>33</v>
      </c>
      <c r="F37" s="44">
        <v>120</v>
      </c>
      <c r="G37" s="45">
        <v>31.7083</v>
      </c>
      <c r="H37" s="45"/>
      <c r="I37" s="45">
        <f>F37*G37</f>
        <v>3804.996</v>
      </c>
      <c r="J37" s="45">
        <f>H37+I37</f>
        <v>3804.996</v>
      </c>
      <c r="K37" s="5"/>
      <c r="L37" s="3"/>
      <c r="M37" s="3"/>
      <c r="N37" s="3"/>
    </row>
    <row r="38" spans="1:14" ht="18.75">
      <c r="A38" s="32"/>
      <c r="B38" s="7" t="s">
        <v>55</v>
      </c>
      <c r="C38" s="91"/>
      <c r="D38" s="91"/>
      <c r="E38" s="4" t="s">
        <v>33</v>
      </c>
      <c r="F38" s="44">
        <v>21</v>
      </c>
      <c r="G38" s="45">
        <v>47.5419</v>
      </c>
      <c r="H38" s="45"/>
      <c r="I38" s="45">
        <f>+F38*G38</f>
        <v>998.3798999999999</v>
      </c>
      <c r="J38" s="45">
        <f>+I38+H38</f>
        <v>998.3798999999999</v>
      </c>
      <c r="K38" s="5"/>
      <c r="L38" s="3"/>
      <c r="M38" s="3"/>
      <c r="N38" s="3"/>
    </row>
    <row r="39" spans="1:14" ht="18.75">
      <c r="A39" s="19"/>
      <c r="B39" s="7" t="s">
        <v>56</v>
      </c>
      <c r="C39" s="91"/>
      <c r="D39" s="91"/>
      <c r="E39" s="4" t="s">
        <v>32</v>
      </c>
      <c r="F39" s="46">
        <v>3</v>
      </c>
      <c r="G39" s="39">
        <v>26.25</v>
      </c>
      <c r="H39" s="39"/>
      <c r="I39" s="39">
        <f>+G39*F39</f>
        <v>78.75</v>
      </c>
      <c r="J39" s="39">
        <f>+I39+H39</f>
        <v>78.75</v>
      </c>
      <c r="K39" s="5"/>
      <c r="L39" s="3"/>
      <c r="M39" s="3"/>
      <c r="N39" s="3"/>
    </row>
    <row r="40" spans="1:14" ht="19.5" customHeight="1">
      <c r="A40" s="19"/>
      <c r="B40" s="7" t="s">
        <v>57</v>
      </c>
      <c r="C40" s="91"/>
      <c r="D40" s="91"/>
      <c r="E40" s="4" t="s">
        <v>58</v>
      </c>
      <c r="F40" s="46">
        <v>1</v>
      </c>
      <c r="G40" s="39">
        <v>116.58</v>
      </c>
      <c r="H40" s="39"/>
      <c r="I40" s="39">
        <f>+G40*F40</f>
        <v>116.58</v>
      </c>
      <c r="J40" s="39">
        <f>+I40+H40</f>
        <v>116.58</v>
      </c>
      <c r="K40" s="5"/>
      <c r="L40" s="3"/>
      <c r="M40" s="3"/>
      <c r="N40" s="3"/>
    </row>
    <row r="41" spans="1:14" ht="18.75">
      <c r="A41" s="19"/>
      <c r="B41" s="27" t="s">
        <v>57</v>
      </c>
      <c r="C41" s="91"/>
      <c r="D41" s="91"/>
      <c r="E41" s="4" t="s">
        <v>33</v>
      </c>
      <c r="F41" s="47">
        <v>50</v>
      </c>
      <c r="G41" s="48">
        <v>0.5834</v>
      </c>
      <c r="H41" s="39"/>
      <c r="I41" s="39">
        <f>+G41*F41</f>
        <v>29.17</v>
      </c>
      <c r="J41" s="39">
        <f aca="true" t="shared" si="5" ref="J41:J46">+I41+H41</f>
        <v>29.17</v>
      </c>
      <c r="K41" s="5"/>
      <c r="L41" s="3"/>
      <c r="M41" s="3"/>
      <c r="N41" s="3"/>
    </row>
    <row r="42" spans="1:14" ht="18.75">
      <c r="A42" s="19"/>
      <c r="B42" s="27" t="s">
        <v>59</v>
      </c>
      <c r="C42" s="91"/>
      <c r="D42" s="91"/>
      <c r="E42" s="4"/>
      <c r="F42" s="47"/>
      <c r="G42" s="48">
        <v>2520.34</v>
      </c>
      <c r="H42" s="39"/>
      <c r="I42" s="39">
        <v>2520.34</v>
      </c>
      <c r="J42" s="39">
        <f t="shared" si="5"/>
        <v>2520.34</v>
      </c>
      <c r="K42" s="5"/>
      <c r="L42" s="3"/>
      <c r="M42" s="3"/>
      <c r="N42" s="3"/>
    </row>
    <row r="43" spans="1:14" ht="31.5">
      <c r="A43" s="19"/>
      <c r="B43" s="27" t="s">
        <v>60</v>
      </c>
      <c r="C43" s="91"/>
      <c r="D43" s="91"/>
      <c r="E43" s="4"/>
      <c r="F43" s="47"/>
      <c r="G43" s="48">
        <v>554.47</v>
      </c>
      <c r="H43" s="39"/>
      <c r="I43" s="39">
        <v>554.47</v>
      </c>
      <c r="J43" s="39">
        <f t="shared" si="5"/>
        <v>554.47</v>
      </c>
      <c r="K43" s="5"/>
      <c r="L43" s="3"/>
      <c r="M43" s="3"/>
      <c r="N43" s="3"/>
    </row>
    <row r="44" spans="1:14" ht="18.75">
      <c r="A44" s="19"/>
      <c r="B44" s="27" t="s">
        <v>61</v>
      </c>
      <c r="C44" s="91"/>
      <c r="D44" s="91"/>
      <c r="E44" s="4"/>
      <c r="F44" s="47"/>
      <c r="G44" s="48">
        <v>444.29</v>
      </c>
      <c r="H44" s="39"/>
      <c r="I44" s="39">
        <v>444.29</v>
      </c>
      <c r="J44" s="39">
        <f t="shared" si="5"/>
        <v>444.29</v>
      </c>
      <c r="K44" s="5"/>
      <c r="L44" s="3"/>
      <c r="M44" s="3"/>
      <c r="N44" s="3"/>
    </row>
    <row r="45" spans="1:14" ht="18.75">
      <c r="A45" s="19"/>
      <c r="B45" s="27" t="s">
        <v>62</v>
      </c>
      <c r="C45" s="91"/>
      <c r="D45" s="91"/>
      <c r="E45" s="4"/>
      <c r="F45" s="47"/>
      <c r="G45" s="48">
        <v>759.33</v>
      </c>
      <c r="H45" s="39"/>
      <c r="I45" s="39">
        <v>759.33</v>
      </c>
      <c r="J45" s="39">
        <f t="shared" si="5"/>
        <v>759.33</v>
      </c>
      <c r="K45" s="5"/>
      <c r="L45" s="3"/>
      <c r="M45" s="3"/>
      <c r="N45" s="3"/>
    </row>
    <row r="46" spans="1:14" ht="18.75">
      <c r="A46" s="19"/>
      <c r="B46" s="27" t="s">
        <v>63</v>
      </c>
      <c r="C46" s="91"/>
      <c r="D46" s="91"/>
      <c r="E46" s="4"/>
      <c r="F46" s="47"/>
      <c r="G46" s="48">
        <v>1116.76</v>
      </c>
      <c r="H46" s="39"/>
      <c r="I46" s="39">
        <v>1116.76</v>
      </c>
      <c r="J46" s="39">
        <f t="shared" si="5"/>
        <v>1116.76</v>
      </c>
      <c r="K46" s="5"/>
      <c r="L46" s="3"/>
      <c r="M46" s="3"/>
      <c r="N46" s="3"/>
    </row>
    <row r="47" spans="1:14" ht="18.75">
      <c r="A47" s="19"/>
      <c r="B47" s="27" t="s">
        <v>64</v>
      </c>
      <c r="C47" s="91"/>
      <c r="D47" s="91"/>
      <c r="E47" s="4"/>
      <c r="F47" s="47"/>
      <c r="G47" s="48">
        <v>2084.61</v>
      </c>
      <c r="H47" s="39"/>
      <c r="I47" s="39">
        <v>2084.61</v>
      </c>
      <c r="J47" s="39">
        <f>+I47+H47</f>
        <v>2084.61</v>
      </c>
      <c r="K47" s="5"/>
      <c r="L47" s="3"/>
      <c r="M47" s="3"/>
      <c r="N47" s="3"/>
    </row>
    <row r="48" spans="1:14" ht="18.75">
      <c r="A48" s="32"/>
      <c r="B48" s="33" t="s">
        <v>43</v>
      </c>
      <c r="C48" s="92"/>
      <c r="D48" s="92"/>
      <c r="E48" s="49"/>
      <c r="F48" s="50"/>
      <c r="G48" s="51"/>
      <c r="H48" s="40"/>
      <c r="I48" s="41">
        <f>I22+I26+I33+I36+I32</f>
        <v>75793.0759</v>
      </c>
      <c r="J48" s="41">
        <f>J22++J26+J33+J36+J32</f>
        <v>75793.0759</v>
      </c>
      <c r="K48" s="5"/>
      <c r="L48" s="3"/>
      <c r="M48" s="3"/>
      <c r="N48" s="3"/>
    </row>
    <row r="49" spans="1:11" ht="18.75">
      <c r="A49" s="14"/>
      <c r="B49" s="34" t="s">
        <v>19</v>
      </c>
      <c r="C49" s="35"/>
      <c r="D49" s="35"/>
      <c r="E49" s="35"/>
      <c r="F49" s="36" t="s">
        <v>18</v>
      </c>
      <c r="G49" s="36" t="s">
        <v>18</v>
      </c>
      <c r="H49" s="15">
        <f>H20+H48</f>
        <v>30100.4</v>
      </c>
      <c r="I49" s="15">
        <f>I20+I48</f>
        <v>105893.47589999999</v>
      </c>
      <c r="J49" s="15">
        <f>J20+J48</f>
        <v>135993.87589999998</v>
      </c>
      <c r="K49" s="9"/>
    </row>
    <row r="50" spans="1:11" ht="15">
      <c r="A50" s="9"/>
      <c r="B50" s="9"/>
      <c r="C50" s="9"/>
      <c r="D50" s="9"/>
      <c r="E50" s="9"/>
      <c r="F50" s="10"/>
      <c r="G50" s="10"/>
      <c r="H50" s="9"/>
      <c r="I50" s="9"/>
      <c r="J50" s="9"/>
      <c r="K50" s="9"/>
    </row>
    <row r="51" spans="1:11" ht="18.75">
      <c r="A51" s="9"/>
      <c r="B51" s="1" t="s">
        <v>29</v>
      </c>
      <c r="C51" s="1"/>
      <c r="D51" s="1"/>
      <c r="E51" s="1"/>
      <c r="F51" s="16"/>
      <c r="G51" s="16"/>
      <c r="H51" s="1"/>
      <c r="I51" s="1" t="s">
        <v>30</v>
      </c>
      <c r="J51" s="9"/>
      <c r="K51" s="9"/>
    </row>
    <row r="52" spans="1:11" ht="15">
      <c r="A52" s="9"/>
      <c r="B52" s="9"/>
      <c r="C52" s="9"/>
      <c r="D52" s="9"/>
      <c r="E52" s="9"/>
      <c r="F52" s="10"/>
      <c r="G52" s="10"/>
      <c r="H52" s="9"/>
      <c r="I52" s="9"/>
      <c r="J52" s="9"/>
      <c r="K52" s="9"/>
    </row>
    <row r="53" spans="1:11" ht="15">
      <c r="A53" s="9"/>
      <c r="B53" s="9"/>
      <c r="C53" s="9"/>
      <c r="D53" s="9"/>
      <c r="E53" s="9"/>
      <c r="F53" s="10"/>
      <c r="G53" s="10"/>
      <c r="H53" s="9"/>
      <c r="I53" s="9"/>
      <c r="J53" s="9"/>
      <c r="K53" s="9"/>
    </row>
    <row r="54" spans="1:11" ht="15">
      <c r="A54" s="9"/>
      <c r="B54" s="9"/>
      <c r="C54" s="9"/>
      <c r="D54" s="9"/>
      <c r="E54" s="9"/>
      <c r="F54" s="10"/>
      <c r="G54" s="10"/>
      <c r="H54" s="9"/>
      <c r="I54" s="9"/>
      <c r="J54" s="9"/>
      <c r="K54" s="9"/>
    </row>
    <row r="55" spans="1:11" ht="15">
      <c r="A55" s="9"/>
      <c r="B55" s="9"/>
      <c r="C55" s="9"/>
      <c r="D55" s="9"/>
      <c r="E55" s="9"/>
      <c r="F55" s="10"/>
      <c r="G55" s="10"/>
      <c r="H55" s="9"/>
      <c r="I55" s="9"/>
      <c r="J55" s="9"/>
      <c r="K55" s="9"/>
    </row>
    <row r="56" spans="1:11" ht="15">
      <c r="A56" s="9"/>
      <c r="B56" s="9"/>
      <c r="C56" s="9"/>
      <c r="D56" s="9"/>
      <c r="E56" s="9"/>
      <c r="F56" s="10"/>
      <c r="G56" s="10"/>
      <c r="H56" s="9"/>
      <c r="I56" s="9"/>
      <c r="J56" s="9"/>
      <c r="K56" s="9"/>
    </row>
    <row r="57" spans="1:11" ht="15">
      <c r="A57" s="9"/>
      <c r="B57" s="9"/>
      <c r="C57" s="9"/>
      <c r="D57" s="9"/>
      <c r="E57" s="9"/>
      <c r="F57" s="10"/>
      <c r="G57" s="10"/>
      <c r="H57" s="9"/>
      <c r="I57" s="9"/>
      <c r="J57" s="9"/>
      <c r="K57" s="9"/>
    </row>
    <row r="58" spans="1:11" ht="15">
      <c r="A58" s="9"/>
      <c r="B58" s="9"/>
      <c r="C58" s="9"/>
      <c r="D58" s="9"/>
      <c r="E58" s="9"/>
      <c r="F58" s="10"/>
      <c r="G58" s="10"/>
      <c r="H58" s="9"/>
      <c r="I58" s="9"/>
      <c r="J58" s="9"/>
      <c r="K58" s="9"/>
    </row>
    <row r="59" spans="1:11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1:11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1:11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1:11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1:11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1:11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1:11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1:11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1:11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1:11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1:11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1:11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1:11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1:11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1:11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1:11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1:11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1:11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1:11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1:11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1:11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1:11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</row>
    <row r="115" spans="1:11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 spans="1:11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</row>
    <row r="117" spans="1:11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1:11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</row>
    <row r="119" spans="1:11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1:11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1:11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</row>
    <row r="122" spans="1:11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 spans="1:11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 spans="1:11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</row>
    <row r="125" spans="1:11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</row>
    <row r="126" spans="1:11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1:11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1:11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</row>
    <row r="130" spans="1:11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</row>
    <row r="131" spans="1:11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</row>
    <row r="132" spans="1:11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 spans="1:11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</row>
    <row r="134" spans="1:11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</row>
    <row r="135" spans="1:11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</row>
    <row r="136" spans="1:11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</row>
    <row r="137" spans="1:11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1:11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</row>
    <row r="140" spans="1:11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 spans="1:11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</row>
    <row r="142" spans="1:11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1:11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</row>
    <row r="144" spans="1:11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</row>
    <row r="145" spans="1:11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</row>
    <row r="146" spans="1:11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</row>
    <row r="147" spans="1:11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</row>
    <row r="148" spans="1:11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</row>
    <row r="149" spans="1:11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</row>
    <row r="150" spans="1:11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</row>
    <row r="151" spans="1:11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</row>
    <row r="152" spans="1:11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</row>
    <row r="153" spans="1:11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</row>
    <row r="154" spans="1:11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</row>
    <row r="155" spans="1:11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</row>
    <row r="156" spans="1:11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</row>
    <row r="157" spans="1:11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</row>
    <row r="158" spans="1:11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</row>
    <row r="159" spans="1:11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</row>
  </sheetData>
  <sheetProtection/>
  <mergeCells count="20">
    <mergeCell ref="H7:J7"/>
    <mergeCell ref="F7:F8"/>
    <mergeCell ref="D7:D8"/>
    <mergeCell ref="C7:C8"/>
    <mergeCell ref="G7:G8"/>
    <mergeCell ref="E7:E8"/>
    <mergeCell ref="D33:D48"/>
    <mergeCell ref="A10:A19"/>
    <mergeCell ref="B7:B8"/>
    <mergeCell ref="A7:A8"/>
    <mergeCell ref="C22:C24"/>
    <mergeCell ref="C10:C20"/>
    <mergeCell ref="D10:D20"/>
    <mergeCell ref="D22:D32"/>
    <mergeCell ref="B21:J21"/>
    <mergeCell ref="B9:J9"/>
    <mergeCell ref="A26:A31"/>
    <mergeCell ref="A22:A25"/>
    <mergeCell ref="C25:C32"/>
    <mergeCell ref="C33:C48"/>
  </mergeCells>
  <printOptions/>
  <pageMargins left="0.35" right="0.22" top="0.23" bottom="0.43" header="0.17" footer="0.29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9"/>
  <sheetViews>
    <sheetView zoomScale="75" zoomScaleNormal="75" workbookViewId="0" topLeftCell="A19">
      <selection activeCell="L30" sqref="L30"/>
    </sheetView>
  </sheetViews>
  <sheetFormatPr defaultColWidth="9.140625" defaultRowHeight="12.75"/>
  <cols>
    <col min="1" max="1" width="4.7109375" style="0" customWidth="1"/>
    <col min="2" max="2" width="37.421875" style="0" customWidth="1"/>
    <col min="3" max="3" width="20.421875" style="0" customWidth="1"/>
    <col min="4" max="4" width="15.7109375" style="0" customWidth="1"/>
    <col min="5" max="5" width="11.28125" style="0" customWidth="1"/>
    <col min="6" max="6" width="10.7109375" style="0" customWidth="1"/>
    <col min="7" max="7" width="12.7109375" style="0" customWidth="1"/>
    <col min="8" max="8" width="12.421875" style="0" customWidth="1"/>
    <col min="9" max="9" width="13.00390625" style="0" customWidth="1"/>
    <col min="10" max="10" width="12.7109375" style="0" customWidth="1"/>
    <col min="12" max="12" width="14.28125" style="0" bestFit="1" customWidth="1"/>
    <col min="13" max="13" width="9.28125" style="0" bestFit="1" customWidth="1"/>
  </cols>
  <sheetData>
    <row r="1" spans="1:14" ht="18.75">
      <c r="A1" s="1"/>
      <c r="B1" s="1"/>
      <c r="C1" s="1"/>
      <c r="D1" s="1"/>
      <c r="E1" s="1"/>
      <c r="F1" s="1" t="s">
        <v>0</v>
      </c>
      <c r="G1" s="1"/>
      <c r="H1" s="1"/>
      <c r="I1" s="1"/>
      <c r="J1" s="1"/>
      <c r="K1" s="1"/>
      <c r="L1" s="1"/>
      <c r="M1" s="1"/>
      <c r="N1" s="1"/>
    </row>
    <row r="2" spans="1:14" ht="18.75">
      <c r="A2" s="1"/>
      <c r="B2" s="1"/>
      <c r="C2" s="1"/>
      <c r="D2" s="1"/>
      <c r="E2" s="1"/>
      <c r="F2" s="1" t="s">
        <v>1</v>
      </c>
      <c r="G2" s="1"/>
      <c r="H2" s="1"/>
      <c r="I2" s="1"/>
      <c r="J2" s="1"/>
      <c r="K2" s="1"/>
      <c r="L2" s="1"/>
      <c r="M2" s="1"/>
      <c r="N2" s="1"/>
    </row>
    <row r="3" spans="1:14" ht="18.75">
      <c r="A3" s="1"/>
      <c r="B3" s="1"/>
      <c r="C3" s="1"/>
      <c r="D3" s="1"/>
      <c r="E3" s="1"/>
      <c r="F3" s="1" t="s">
        <v>26</v>
      </c>
      <c r="G3" s="1"/>
      <c r="H3" s="1"/>
      <c r="I3" s="1"/>
      <c r="J3" s="1"/>
      <c r="K3" s="1"/>
      <c r="L3" s="1"/>
      <c r="M3" s="1"/>
      <c r="N3" s="1"/>
    </row>
    <row r="4" spans="1:1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.75">
      <c r="A5" s="1"/>
      <c r="B5" s="2" t="s">
        <v>21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</row>
    <row r="6" spans="1:14" ht="18.75">
      <c r="A6" s="1"/>
      <c r="B6" s="2" t="s">
        <v>27</v>
      </c>
      <c r="C6" s="2"/>
      <c r="F6" s="2"/>
      <c r="G6" s="2"/>
      <c r="I6" s="2"/>
      <c r="J6" s="2"/>
      <c r="K6" s="2"/>
      <c r="L6" s="2"/>
      <c r="M6" s="2"/>
      <c r="N6" s="1"/>
    </row>
    <row r="7" spans="1:14" ht="33" customHeight="1">
      <c r="A7" s="94" t="s">
        <v>2</v>
      </c>
      <c r="B7" s="96" t="s">
        <v>3</v>
      </c>
      <c r="C7" s="96" t="s">
        <v>4</v>
      </c>
      <c r="D7" s="94" t="s">
        <v>5</v>
      </c>
      <c r="E7" s="94" t="s">
        <v>67</v>
      </c>
      <c r="F7" s="94" t="s">
        <v>6</v>
      </c>
      <c r="G7" s="94" t="s">
        <v>13</v>
      </c>
      <c r="H7" s="104" t="s">
        <v>28</v>
      </c>
      <c r="I7" s="104"/>
      <c r="J7" s="104"/>
      <c r="K7" s="5"/>
      <c r="L7" s="3"/>
      <c r="M7" s="3"/>
      <c r="N7" s="3"/>
    </row>
    <row r="8" spans="1:14" ht="17.25" customHeight="1">
      <c r="A8" s="98"/>
      <c r="B8" s="97"/>
      <c r="C8" s="97"/>
      <c r="D8" s="105"/>
      <c r="E8" s="92"/>
      <c r="F8" s="105"/>
      <c r="G8" s="105"/>
      <c r="H8" s="4" t="s">
        <v>7</v>
      </c>
      <c r="I8" s="4" t="s">
        <v>8</v>
      </c>
      <c r="J8" s="4" t="s">
        <v>9</v>
      </c>
      <c r="K8" s="5"/>
      <c r="L8" s="3"/>
      <c r="M8" s="3"/>
      <c r="N8" s="3"/>
    </row>
    <row r="9" spans="1:14" ht="18" customHeight="1">
      <c r="A9" s="54" t="s">
        <v>39</v>
      </c>
      <c r="B9" s="102" t="s">
        <v>41</v>
      </c>
      <c r="C9" s="102"/>
      <c r="D9" s="102"/>
      <c r="E9" s="102"/>
      <c r="F9" s="102"/>
      <c r="G9" s="102"/>
      <c r="H9" s="102"/>
      <c r="I9" s="102"/>
      <c r="J9" s="103"/>
      <c r="K9" s="5"/>
      <c r="L9" s="3"/>
      <c r="M9" s="3"/>
      <c r="N9" s="3"/>
    </row>
    <row r="10" spans="1:14" ht="49.5" customHeight="1">
      <c r="A10" s="95">
        <v>1</v>
      </c>
      <c r="B10" s="11" t="s">
        <v>11</v>
      </c>
      <c r="C10" s="94" t="s">
        <v>20</v>
      </c>
      <c r="D10" s="94" t="s">
        <v>10</v>
      </c>
      <c r="E10" s="17"/>
      <c r="F10" s="28" t="s">
        <v>18</v>
      </c>
      <c r="G10" s="8" t="s">
        <v>18</v>
      </c>
      <c r="H10" s="13">
        <f>+H11+H12+H13+H14+H15+H16+H17+H18+H19</f>
        <v>30100.4</v>
      </c>
      <c r="I10" s="13">
        <f>+I11+I12+I13+I14+I15+I16+I17+I18+I19</f>
        <v>30100.4</v>
      </c>
      <c r="J10" s="13">
        <f>+J11+J12+J13+J14+J15+J16+J17+J18+J19</f>
        <v>60200.8</v>
      </c>
      <c r="K10" s="5"/>
      <c r="L10" s="12"/>
      <c r="M10" s="3"/>
      <c r="N10" s="3"/>
    </row>
    <row r="11" spans="1:14" ht="18.75">
      <c r="A11" s="95"/>
      <c r="B11" s="7" t="s">
        <v>12</v>
      </c>
      <c r="C11" s="91"/>
      <c r="D11" s="91"/>
      <c r="E11" s="4" t="s">
        <v>33</v>
      </c>
      <c r="F11" s="28">
        <v>22</v>
      </c>
      <c r="G11" s="8">
        <v>37.86</v>
      </c>
      <c r="H11" s="8">
        <f>11*G11</f>
        <v>416.46</v>
      </c>
      <c r="I11" s="8">
        <f>11*G11</f>
        <v>416.46</v>
      </c>
      <c r="J11" s="8">
        <f>+H11+I11</f>
        <v>832.92</v>
      </c>
      <c r="K11" s="5"/>
      <c r="L11" s="3"/>
      <c r="M11" s="3"/>
      <c r="N11" s="3"/>
    </row>
    <row r="12" spans="1:14" ht="18.75">
      <c r="A12" s="95"/>
      <c r="B12" s="7" t="s">
        <v>14</v>
      </c>
      <c r="C12" s="91"/>
      <c r="D12" s="91"/>
      <c r="E12" s="4" t="s">
        <v>33</v>
      </c>
      <c r="F12" s="28">
        <v>22</v>
      </c>
      <c r="G12" s="8">
        <v>559.98</v>
      </c>
      <c r="H12" s="8">
        <f aca="true" t="shared" si="0" ref="H12:H19">11*G12</f>
        <v>6159.780000000001</v>
      </c>
      <c r="I12" s="8">
        <f aca="true" t="shared" si="1" ref="I12:I19">11*G12</f>
        <v>6159.780000000001</v>
      </c>
      <c r="J12" s="8">
        <f aca="true" t="shared" si="2" ref="J12:J20">+H12+I12</f>
        <v>12319.560000000001</v>
      </c>
      <c r="K12" s="5"/>
      <c r="L12" s="3"/>
      <c r="M12" s="3"/>
      <c r="N12" s="3"/>
    </row>
    <row r="13" spans="1:14" ht="18.75">
      <c r="A13" s="95"/>
      <c r="B13" s="7" t="s">
        <v>15</v>
      </c>
      <c r="C13" s="91"/>
      <c r="D13" s="91"/>
      <c r="E13" s="4" t="s">
        <v>33</v>
      </c>
      <c r="F13" s="28">
        <v>22</v>
      </c>
      <c r="G13" s="8">
        <v>320.64</v>
      </c>
      <c r="H13" s="8">
        <f t="shared" si="0"/>
        <v>3527.04</v>
      </c>
      <c r="I13" s="8">
        <f t="shared" si="1"/>
        <v>3527.04</v>
      </c>
      <c r="J13" s="8">
        <f t="shared" si="2"/>
        <v>7054.08</v>
      </c>
      <c r="K13" s="5"/>
      <c r="L13" s="3"/>
      <c r="M13" s="3"/>
      <c r="N13" s="3"/>
    </row>
    <row r="14" spans="1:14" ht="18.75">
      <c r="A14" s="95"/>
      <c r="B14" s="7" t="s">
        <v>22</v>
      </c>
      <c r="C14" s="91"/>
      <c r="D14" s="91"/>
      <c r="E14" s="4" t="s">
        <v>33</v>
      </c>
      <c r="F14" s="28">
        <v>22</v>
      </c>
      <c r="G14" s="8">
        <v>59.9</v>
      </c>
      <c r="H14" s="8">
        <f t="shared" si="0"/>
        <v>658.9</v>
      </c>
      <c r="I14" s="8">
        <f t="shared" si="1"/>
        <v>658.9</v>
      </c>
      <c r="J14" s="8">
        <f t="shared" si="2"/>
        <v>1317.8</v>
      </c>
      <c r="K14" s="5"/>
      <c r="L14" s="3"/>
      <c r="M14" s="3"/>
      <c r="N14" s="3"/>
    </row>
    <row r="15" spans="1:14" ht="18.75">
      <c r="A15" s="95"/>
      <c r="B15" s="7" t="s">
        <v>23</v>
      </c>
      <c r="C15" s="91"/>
      <c r="D15" s="91"/>
      <c r="E15" s="4" t="s">
        <v>33</v>
      </c>
      <c r="F15" s="28">
        <v>22</v>
      </c>
      <c r="G15" s="8">
        <v>34.99</v>
      </c>
      <c r="H15" s="8">
        <f t="shared" si="0"/>
        <v>384.89000000000004</v>
      </c>
      <c r="I15" s="8">
        <f t="shared" si="1"/>
        <v>384.89000000000004</v>
      </c>
      <c r="J15" s="8">
        <f t="shared" si="2"/>
        <v>769.7800000000001</v>
      </c>
      <c r="K15" s="5"/>
      <c r="L15" s="3"/>
      <c r="M15" s="3"/>
      <c r="N15" s="3"/>
    </row>
    <row r="16" spans="1:14" ht="18.75">
      <c r="A16" s="95"/>
      <c r="B16" s="7" t="s">
        <v>24</v>
      </c>
      <c r="C16" s="91"/>
      <c r="D16" s="91"/>
      <c r="E16" s="4" t="s">
        <v>33</v>
      </c>
      <c r="F16" s="28">
        <v>22</v>
      </c>
      <c r="G16" s="8">
        <v>190.05</v>
      </c>
      <c r="H16" s="8">
        <f t="shared" si="0"/>
        <v>2090.55</v>
      </c>
      <c r="I16" s="8">
        <f t="shared" si="1"/>
        <v>2090.55</v>
      </c>
      <c r="J16" s="8">
        <f t="shared" si="2"/>
        <v>4181.1</v>
      </c>
      <c r="K16" s="5"/>
      <c r="L16" s="3"/>
      <c r="M16" s="3"/>
      <c r="N16" s="3"/>
    </row>
    <row r="17" spans="1:14" ht="21" customHeight="1">
      <c r="A17" s="95"/>
      <c r="B17" s="7" t="s">
        <v>25</v>
      </c>
      <c r="C17" s="91"/>
      <c r="D17" s="91"/>
      <c r="E17" s="4" t="s">
        <v>33</v>
      </c>
      <c r="F17" s="28">
        <v>22</v>
      </c>
      <c r="G17" s="8">
        <v>34.98</v>
      </c>
      <c r="H17" s="8">
        <f t="shared" si="0"/>
        <v>384.78</v>
      </c>
      <c r="I17" s="8">
        <f t="shared" si="1"/>
        <v>384.78</v>
      </c>
      <c r="J17" s="8">
        <f t="shared" si="2"/>
        <v>769.56</v>
      </c>
      <c r="K17" s="5"/>
      <c r="L17" s="3"/>
      <c r="M17" s="3"/>
      <c r="N17" s="3"/>
    </row>
    <row r="18" spans="1:14" ht="24" customHeight="1">
      <c r="A18" s="95"/>
      <c r="B18" s="7" t="s">
        <v>16</v>
      </c>
      <c r="C18" s="91"/>
      <c r="D18" s="91"/>
      <c r="E18" s="4" t="s">
        <v>33</v>
      </c>
      <c r="F18" s="28">
        <v>22</v>
      </c>
      <c r="G18" s="8">
        <v>1365</v>
      </c>
      <c r="H18" s="8">
        <f t="shared" si="0"/>
        <v>15015</v>
      </c>
      <c r="I18" s="8">
        <f t="shared" si="1"/>
        <v>15015</v>
      </c>
      <c r="J18" s="8">
        <f t="shared" si="2"/>
        <v>30030</v>
      </c>
      <c r="K18" s="5"/>
      <c r="L18" s="3"/>
      <c r="M18" s="3"/>
      <c r="N18" s="3"/>
    </row>
    <row r="19" spans="1:14" ht="18.75">
      <c r="A19" s="95"/>
      <c r="B19" s="27" t="s">
        <v>17</v>
      </c>
      <c r="C19" s="91"/>
      <c r="D19" s="91"/>
      <c r="E19" s="4" t="s">
        <v>33</v>
      </c>
      <c r="F19" s="30">
        <v>22</v>
      </c>
      <c r="G19" s="22">
        <v>133</v>
      </c>
      <c r="H19" s="22">
        <f t="shared" si="0"/>
        <v>1463</v>
      </c>
      <c r="I19" s="22">
        <f t="shared" si="1"/>
        <v>1463</v>
      </c>
      <c r="J19" s="22">
        <f t="shared" si="2"/>
        <v>2926</v>
      </c>
      <c r="K19" s="5"/>
      <c r="L19" s="3"/>
      <c r="M19" s="3"/>
      <c r="N19" s="3"/>
    </row>
    <row r="20" spans="1:14" ht="18.75">
      <c r="A20" s="32"/>
      <c r="B20" s="33" t="s">
        <v>42</v>
      </c>
      <c r="C20" s="92"/>
      <c r="D20" s="92"/>
      <c r="E20" s="4"/>
      <c r="F20" s="6"/>
      <c r="G20" s="8"/>
      <c r="H20" s="37">
        <f>SUM(H10)</f>
        <v>30100.4</v>
      </c>
      <c r="I20" s="38">
        <f>I10</f>
        <v>30100.4</v>
      </c>
      <c r="J20" s="38">
        <f t="shared" si="2"/>
        <v>60200.8</v>
      </c>
      <c r="K20" s="5"/>
      <c r="L20" s="3"/>
      <c r="M20" s="3"/>
      <c r="N20" s="3"/>
    </row>
    <row r="21" spans="1:14" ht="18" customHeight="1">
      <c r="A21" s="55" t="s">
        <v>40</v>
      </c>
      <c r="B21" s="99" t="s">
        <v>48</v>
      </c>
      <c r="C21" s="99"/>
      <c r="D21" s="99"/>
      <c r="E21" s="99"/>
      <c r="F21" s="99"/>
      <c r="G21" s="99"/>
      <c r="H21" s="100"/>
      <c r="I21" s="100"/>
      <c r="J21" s="101"/>
      <c r="K21" s="5"/>
      <c r="L21" s="3"/>
      <c r="M21" s="3"/>
      <c r="N21" s="3"/>
    </row>
    <row r="22" spans="1:14" ht="19.5" customHeight="1">
      <c r="A22" s="19">
        <v>1</v>
      </c>
      <c r="B22" s="31" t="s">
        <v>37</v>
      </c>
      <c r="C22" s="94" t="s">
        <v>68</v>
      </c>
      <c r="D22" s="94" t="s">
        <v>10</v>
      </c>
      <c r="E22" s="20"/>
      <c r="F22" s="24" t="s">
        <v>18</v>
      </c>
      <c r="G22" s="23" t="s">
        <v>18</v>
      </c>
      <c r="H22" s="29"/>
      <c r="I22" s="29">
        <f>SUM(I23:I25)</f>
        <v>42000</v>
      </c>
      <c r="J22" s="29">
        <f>SUM(J23:J25)</f>
        <v>42000</v>
      </c>
      <c r="K22" s="5"/>
      <c r="L22" s="3"/>
      <c r="M22" s="3"/>
      <c r="N22" s="3"/>
    </row>
    <row r="23" spans="1:14" ht="18.75">
      <c r="A23" s="19"/>
      <c r="B23" s="7" t="s">
        <v>49</v>
      </c>
      <c r="C23" s="91"/>
      <c r="D23" s="91"/>
      <c r="E23" s="4" t="s">
        <v>33</v>
      </c>
      <c r="F23" s="28">
        <v>280</v>
      </c>
      <c r="G23" s="8">
        <v>120</v>
      </c>
      <c r="H23" s="8"/>
      <c r="I23" s="8">
        <f>F23*G23</f>
        <v>33600</v>
      </c>
      <c r="J23" s="8">
        <f>H23+I23</f>
        <v>33600</v>
      </c>
      <c r="K23" s="5"/>
      <c r="L23" s="3"/>
      <c r="M23" s="3"/>
      <c r="N23" s="3"/>
    </row>
    <row r="24" spans="1:14" ht="18.75">
      <c r="A24" s="19"/>
      <c r="B24" s="7" t="s">
        <v>47</v>
      </c>
      <c r="C24" s="91"/>
      <c r="D24" s="91"/>
      <c r="E24" s="4" t="s">
        <v>33</v>
      </c>
      <c r="F24" s="28">
        <v>140</v>
      </c>
      <c r="G24" s="8">
        <v>40</v>
      </c>
      <c r="H24" s="8"/>
      <c r="I24" s="8">
        <f>F24*G24</f>
        <v>5600</v>
      </c>
      <c r="J24" s="8">
        <f>H24+I24</f>
        <v>5600</v>
      </c>
      <c r="K24" s="5"/>
      <c r="L24" s="3"/>
      <c r="M24" s="3"/>
      <c r="N24" s="3"/>
    </row>
    <row r="25" spans="1:13" ht="18.75">
      <c r="A25" s="26"/>
      <c r="B25" s="7" t="s">
        <v>36</v>
      </c>
      <c r="C25" s="91"/>
      <c r="D25" s="91"/>
      <c r="E25" s="4" t="s">
        <v>33</v>
      </c>
      <c r="F25" s="28">
        <v>140</v>
      </c>
      <c r="G25" s="39">
        <v>20</v>
      </c>
      <c r="H25" s="8"/>
      <c r="I25" s="8">
        <f>F25*G25</f>
        <v>2800</v>
      </c>
      <c r="J25" s="8">
        <f>H25+I25</f>
        <v>2800</v>
      </c>
      <c r="K25" s="5"/>
      <c r="L25" s="3"/>
      <c r="M25" s="3"/>
    </row>
    <row r="26" spans="1:14" ht="36" customHeight="1">
      <c r="A26" s="18">
        <v>2</v>
      </c>
      <c r="B26" s="11" t="s">
        <v>38</v>
      </c>
      <c r="C26" s="91"/>
      <c r="D26" s="91"/>
      <c r="E26" s="4"/>
      <c r="F26" s="28" t="s">
        <v>18</v>
      </c>
      <c r="G26" s="8" t="s">
        <v>18</v>
      </c>
      <c r="H26" s="8"/>
      <c r="I26" s="13">
        <f>I27+I28+I29+I30+I31</f>
        <v>5980</v>
      </c>
      <c r="J26" s="13">
        <f>J27+J28+J29+J30+J31</f>
        <v>5980</v>
      </c>
      <c r="K26" s="5"/>
      <c r="L26" s="3"/>
      <c r="M26" s="3"/>
      <c r="N26" s="3"/>
    </row>
    <row r="27" spans="1:14" ht="18.75">
      <c r="A27" s="19"/>
      <c r="B27" s="7" t="s">
        <v>44</v>
      </c>
      <c r="C27" s="93" t="s">
        <v>65</v>
      </c>
      <c r="D27" s="91"/>
      <c r="E27" s="4" t="s">
        <v>33</v>
      </c>
      <c r="F27" s="28">
        <v>2000</v>
      </c>
      <c r="G27" s="8">
        <v>0.48</v>
      </c>
      <c r="H27" s="8"/>
      <c r="I27" s="8">
        <f aca="true" t="shared" si="3" ref="I27:I32">F27*G27</f>
        <v>960</v>
      </c>
      <c r="J27" s="8">
        <f aca="true" t="shared" si="4" ref="J27:J32">H27+I27</f>
        <v>960</v>
      </c>
      <c r="K27" s="5"/>
      <c r="L27" s="3"/>
      <c r="M27" s="3"/>
      <c r="N27" s="3"/>
    </row>
    <row r="28" spans="1:14" ht="18.75">
      <c r="A28" s="19"/>
      <c r="B28" s="7" t="s">
        <v>45</v>
      </c>
      <c r="C28" s="91"/>
      <c r="D28" s="91"/>
      <c r="E28" s="4" t="s">
        <v>33</v>
      </c>
      <c r="F28" s="28">
        <v>5000</v>
      </c>
      <c r="G28" s="8">
        <v>0.46</v>
      </c>
      <c r="H28" s="8"/>
      <c r="I28" s="8">
        <f t="shared" si="3"/>
        <v>2300</v>
      </c>
      <c r="J28" s="8">
        <f t="shared" si="4"/>
        <v>2300</v>
      </c>
      <c r="K28" s="5"/>
      <c r="L28" s="3"/>
      <c r="M28" s="3"/>
      <c r="N28" s="3"/>
    </row>
    <row r="29" spans="1:14" ht="18.75">
      <c r="A29" s="19"/>
      <c r="B29" s="7" t="s">
        <v>51</v>
      </c>
      <c r="C29" s="91"/>
      <c r="D29" s="91"/>
      <c r="E29" s="4" t="s">
        <v>33</v>
      </c>
      <c r="F29" s="28">
        <v>2000</v>
      </c>
      <c r="G29" s="8">
        <v>0.21</v>
      </c>
      <c r="H29" s="8"/>
      <c r="I29" s="8">
        <f t="shared" si="3"/>
        <v>420</v>
      </c>
      <c r="J29" s="8">
        <f t="shared" si="4"/>
        <v>420</v>
      </c>
      <c r="K29" s="5"/>
      <c r="L29" s="3"/>
      <c r="M29" s="3"/>
      <c r="N29" s="3"/>
    </row>
    <row r="30" spans="1:14" ht="18.75">
      <c r="A30" s="19"/>
      <c r="B30" s="7" t="s">
        <v>50</v>
      </c>
      <c r="C30" s="91"/>
      <c r="D30" s="91"/>
      <c r="E30" s="4" t="s">
        <v>33</v>
      </c>
      <c r="F30" s="43">
        <v>5000</v>
      </c>
      <c r="G30" s="8">
        <v>0.18</v>
      </c>
      <c r="H30" s="8"/>
      <c r="I30" s="8">
        <f t="shared" si="3"/>
        <v>900</v>
      </c>
      <c r="J30" s="8">
        <f t="shared" si="4"/>
        <v>900</v>
      </c>
      <c r="K30" s="5"/>
      <c r="L30" s="3"/>
      <c r="M30" s="3"/>
      <c r="N30" s="3"/>
    </row>
    <row r="31" spans="1:14" ht="18.75">
      <c r="A31" s="26"/>
      <c r="B31" s="7" t="s">
        <v>46</v>
      </c>
      <c r="C31" s="91"/>
      <c r="D31" s="91"/>
      <c r="E31" s="4" t="s">
        <v>33</v>
      </c>
      <c r="F31" s="28">
        <v>7000</v>
      </c>
      <c r="G31" s="8">
        <v>0.2</v>
      </c>
      <c r="H31" s="8"/>
      <c r="I31" s="8">
        <f t="shared" si="3"/>
        <v>1400</v>
      </c>
      <c r="J31" s="8">
        <f t="shared" si="4"/>
        <v>1400</v>
      </c>
      <c r="K31" s="5"/>
      <c r="L31" s="3"/>
      <c r="M31" s="3"/>
      <c r="N31" s="3"/>
    </row>
    <row r="32" spans="1:14" ht="18.75">
      <c r="A32" s="19">
        <v>3</v>
      </c>
      <c r="B32" s="11" t="s">
        <v>70</v>
      </c>
      <c r="C32" s="92"/>
      <c r="D32" s="92"/>
      <c r="E32" s="17" t="s">
        <v>33</v>
      </c>
      <c r="F32" s="28">
        <v>5</v>
      </c>
      <c r="G32" s="8">
        <v>786</v>
      </c>
      <c r="H32" s="8"/>
      <c r="I32" s="13">
        <f t="shared" si="3"/>
        <v>3930</v>
      </c>
      <c r="J32" s="13">
        <f t="shared" si="4"/>
        <v>3930</v>
      </c>
      <c r="K32" s="5"/>
      <c r="L32" s="3"/>
      <c r="M32" s="3"/>
      <c r="N32" s="3"/>
    </row>
    <row r="33" spans="1:14" ht="78.75" customHeight="1">
      <c r="A33" s="18">
        <v>3</v>
      </c>
      <c r="B33" s="11" t="s">
        <v>53</v>
      </c>
      <c r="C33" s="94" t="s">
        <v>69</v>
      </c>
      <c r="D33" s="94" t="s">
        <v>10</v>
      </c>
      <c r="E33" s="17"/>
      <c r="F33" s="6" t="s">
        <v>18</v>
      </c>
      <c r="G33" s="8" t="s">
        <v>18</v>
      </c>
      <c r="H33" s="8"/>
      <c r="I33" s="13">
        <f>+I34+I35</f>
        <v>11375.4</v>
      </c>
      <c r="J33" s="13">
        <f>+I33+H33</f>
        <v>11375.4</v>
      </c>
      <c r="K33" s="5"/>
      <c r="L33" s="3"/>
      <c r="M33" s="3"/>
      <c r="N33" s="3"/>
    </row>
    <row r="34" spans="1:14" ht="18.75">
      <c r="A34" s="32"/>
      <c r="B34" s="7" t="s">
        <v>35</v>
      </c>
      <c r="C34" s="91"/>
      <c r="D34" s="91"/>
      <c r="E34" s="52" t="s">
        <v>34</v>
      </c>
      <c r="F34" s="24">
        <v>60</v>
      </c>
      <c r="G34" s="23">
        <v>28.49</v>
      </c>
      <c r="H34" s="23"/>
      <c r="I34" s="23">
        <f>+F34*G34</f>
        <v>1709.3999999999999</v>
      </c>
      <c r="J34" s="23">
        <f>+I34+H34</f>
        <v>1709.3999999999999</v>
      </c>
      <c r="K34" s="5"/>
      <c r="L34" s="3"/>
      <c r="M34" s="3"/>
      <c r="N34" s="3"/>
    </row>
    <row r="35" spans="1:14" ht="18.75">
      <c r="A35" s="19"/>
      <c r="B35" s="7" t="s">
        <v>31</v>
      </c>
      <c r="C35" s="91"/>
      <c r="D35" s="91"/>
      <c r="E35" s="52" t="s">
        <v>34</v>
      </c>
      <c r="F35" s="21">
        <v>360</v>
      </c>
      <c r="G35" s="22">
        <v>26.85</v>
      </c>
      <c r="H35" s="22"/>
      <c r="I35" s="25">
        <f>+F35*G35</f>
        <v>9666</v>
      </c>
      <c r="J35" s="25">
        <f>+I35+H35</f>
        <v>9666</v>
      </c>
      <c r="K35" s="5"/>
      <c r="L35" s="3"/>
      <c r="M35" s="3"/>
      <c r="N35" s="3"/>
    </row>
    <row r="36" spans="1:14" ht="18.75">
      <c r="A36" s="18">
        <v>4</v>
      </c>
      <c r="B36" s="11" t="s">
        <v>52</v>
      </c>
      <c r="C36" s="106"/>
      <c r="D36" s="91"/>
      <c r="E36" s="4"/>
      <c r="F36" s="6" t="s">
        <v>18</v>
      </c>
      <c r="G36" s="8" t="s">
        <v>18</v>
      </c>
      <c r="H36" s="8"/>
      <c r="I36" s="13">
        <f>+I37+I38+I39+I40+I41+I42+I43+I44+I45+I46+I47</f>
        <v>12507.675900000002</v>
      </c>
      <c r="J36" s="13">
        <f>+I36+H36</f>
        <v>12507.675900000002</v>
      </c>
      <c r="K36" s="5"/>
      <c r="L36" s="3"/>
      <c r="M36" s="3"/>
      <c r="N36" s="3"/>
    </row>
    <row r="37" spans="1:14" ht="18.75">
      <c r="A37" s="32"/>
      <c r="B37" s="7" t="s">
        <v>54</v>
      </c>
      <c r="C37" s="106"/>
      <c r="D37" s="91"/>
      <c r="E37" s="4" t="s">
        <v>33</v>
      </c>
      <c r="F37" s="44">
        <v>120</v>
      </c>
      <c r="G37" s="45">
        <v>31.7083</v>
      </c>
      <c r="H37" s="45"/>
      <c r="I37" s="45">
        <f>F37*G37</f>
        <v>3804.996</v>
      </c>
      <c r="J37" s="45">
        <f>H37+I37</f>
        <v>3804.996</v>
      </c>
      <c r="K37" s="5"/>
      <c r="L37" s="3"/>
      <c r="M37" s="3"/>
      <c r="N37" s="3"/>
    </row>
    <row r="38" spans="1:14" ht="18.75">
      <c r="A38" s="32"/>
      <c r="B38" s="7" t="s">
        <v>55</v>
      </c>
      <c r="C38" s="106"/>
      <c r="D38" s="91"/>
      <c r="E38" s="4" t="s">
        <v>33</v>
      </c>
      <c r="F38" s="44">
        <v>21</v>
      </c>
      <c r="G38" s="45">
        <v>47.5419</v>
      </c>
      <c r="H38" s="45"/>
      <c r="I38" s="45">
        <f>+F38*G38</f>
        <v>998.3798999999999</v>
      </c>
      <c r="J38" s="45">
        <f>+I38+H38</f>
        <v>998.3798999999999</v>
      </c>
      <c r="K38" s="5"/>
      <c r="L38" s="3"/>
      <c r="M38" s="3"/>
      <c r="N38" s="3"/>
    </row>
    <row r="39" spans="1:14" ht="18.75">
      <c r="A39" s="19"/>
      <c r="B39" s="7" t="s">
        <v>56</v>
      </c>
      <c r="C39" s="106"/>
      <c r="D39" s="91"/>
      <c r="E39" s="4" t="s">
        <v>32</v>
      </c>
      <c r="F39" s="46">
        <v>3</v>
      </c>
      <c r="G39" s="39">
        <v>26.25</v>
      </c>
      <c r="H39" s="39"/>
      <c r="I39" s="39">
        <f>+G39*F39</f>
        <v>78.75</v>
      </c>
      <c r="J39" s="39">
        <f>+I39+H39</f>
        <v>78.75</v>
      </c>
      <c r="K39" s="5"/>
      <c r="L39" s="3"/>
      <c r="M39" s="3"/>
      <c r="N39" s="3"/>
    </row>
    <row r="40" spans="1:14" ht="19.5" customHeight="1">
      <c r="A40" s="19"/>
      <c r="B40" s="7" t="s">
        <v>57</v>
      </c>
      <c r="C40" s="106"/>
      <c r="D40" s="91"/>
      <c r="E40" s="4" t="s">
        <v>58</v>
      </c>
      <c r="F40" s="46">
        <v>1</v>
      </c>
      <c r="G40" s="39">
        <v>116.58</v>
      </c>
      <c r="H40" s="39"/>
      <c r="I40" s="39">
        <f>+G40*F40</f>
        <v>116.58</v>
      </c>
      <c r="J40" s="39">
        <f>+I40+H40</f>
        <v>116.58</v>
      </c>
      <c r="K40" s="5"/>
      <c r="L40" s="3"/>
      <c r="M40" s="3"/>
      <c r="N40" s="3"/>
    </row>
    <row r="41" spans="1:14" ht="18.75">
      <c r="A41" s="19"/>
      <c r="B41" s="27" t="s">
        <v>57</v>
      </c>
      <c r="C41" s="106"/>
      <c r="D41" s="91"/>
      <c r="E41" s="4" t="s">
        <v>33</v>
      </c>
      <c r="F41" s="47">
        <v>50</v>
      </c>
      <c r="G41" s="48">
        <v>0.5834</v>
      </c>
      <c r="H41" s="39"/>
      <c r="I41" s="39">
        <f>+G41*F41</f>
        <v>29.17</v>
      </c>
      <c r="J41" s="39">
        <f aca="true" t="shared" si="5" ref="J41:J46">+I41+H41</f>
        <v>29.17</v>
      </c>
      <c r="K41" s="5"/>
      <c r="L41" s="3"/>
      <c r="M41" s="3"/>
      <c r="N41" s="3"/>
    </row>
    <row r="42" spans="1:14" ht="18.75">
      <c r="A42" s="19"/>
      <c r="B42" s="27" t="s">
        <v>59</v>
      </c>
      <c r="C42" s="106"/>
      <c r="D42" s="91"/>
      <c r="E42" s="4"/>
      <c r="F42" s="47"/>
      <c r="G42" s="48">
        <v>2520.34</v>
      </c>
      <c r="H42" s="39"/>
      <c r="I42" s="39">
        <v>2520.34</v>
      </c>
      <c r="J42" s="39">
        <f t="shared" si="5"/>
        <v>2520.34</v>
      </c>
      <c r="K42" s="5"/>
      <c r="L42" s="3"/>
      <c r="M42" s="3"/>
      <c r="N42" s="3"/>
    </row>
    <row r="43" spans="1:14" ht="31.5">
      <c r="A43" s="19"/>
      <c r="B43" s="27" t="s">
        <v>60</v>
      </c>
      <c r="C43" s="106"/>
      <c r="D43" s="91"/>
      <c r="E43" s="4"/>
      <c r="F43" s="47"/>
      <c r="G43" s="48">
        <v>554.47</v>
      </c>
      <c r="H43" s="39"/>
      <c r="I43" s="39">
        <v>554.47</v>
      </c>
      <c r="J43" s="39">
        <f t="shared" si="5"/>
        <v>554.47</v>
      </c>
      <c r="K43" s="5"/>
      <c r="L43" s="3"/>
      <c r="M43" s="3"/>
      <c r="N43" s="3"/>
    </row>
    <row r="44" spans="1:14" ht="18.75">
      <c r="A44" s="19"/>
      <c r="B44" s="27" t="s">
        <v>61</v>
      </c>
      <c r="C44" s="106"/>
      <c r="D44" s="91"/>
      <c r="E44" s="4"/>
      <c r="F44" s="47"/>
      <c r="G44" s="48">
        <v>444.29</v>
      </c>
      <c r="H44" s="39"/>
      <c r="I44" s="39">
        <v>444.29</v>
      </c>
      <c r="J44" s="39">
        <f t="shared" si="5"/>
        <v>444.29</v>
      </c>
      <c r="K44" s="5"/>
      <c r="L44" s="3"/>
      <c r="M44" s="3"/>
      <c r="N44" s="3"/>
    </row>
    <row r="45" spans="1:14" ht="18.75">
      <c r="A45" s="19"/>
      <c r="B45" s="27" t="s">
        <v>62</v>
      </c>
      <c r="C45" s="106"/>
      <c r="D45" s="91"/>
      <c r="E45" s="4"/>
      <c r="F45" s="47"/>
      <c r="G45" s="48">
        <v>759.33</v>
      </c>
      <c r="H45" s="39"/>
      <c r="I45" s="39">
        <v>759.33</v>
      </c>
      <c r="J45" s="39">
        <f t="shared" si="5"/>
        <v>759.33</v>
      </c>
      <c r="K45" s="5"/>
      <c r="L45" s="3"/>
      <c r="M45" s="3"/>
      <c r="N45" s="3"/>
    </row>
    <row r="46" spans="1:14" ht="18.75">
      <c r="A46" s="19"/>
      <c r="B46" s="27" t="s">
        <v>63</v>
      </c>
      <c r="C46" s="106"/>
      <c r="D46" s="91"/>
      <c r="E46" s="4"/>
      <c r="F46" s="47"/>
      <c r="G46" s="48">
        <v>1116.76</v>
      </c>
      <c r="H46" s="39"/>
      <c r="I46" s="39">
        <v>1116.76</v>
      </c>
      <c r="J46" s="39">
        <f t="shared" si="5"/>
        <v>1116.76</v>
      </c>
      <c r="K46" s="5"/>
      <c r="L46" s="3"/>
      <c r="M46" s="3"/>
      <c r="N46" s="3"/>
    </row>
    <row r="47" spans="1:14" ht="18.75">
      <c r="A47" s="19"/>
      <c r="B47" s="27" t="s">
        <v>64</v>
      </c>
      <c r="C47" s="106"/>
      <c r="D47" s="91"/>
      <c r="E47" s="4"/>
      <c r="F47" s="47"/>
      <c r="G47" s="48">
        <v>2084.61</v>
      </c>
      <c r="H47" s="39"/>
      <c r="I47" s="39">
        <v>2084.61</v>
      </c>
      <c r="J47" s="39">
        <f>+I47+H47</f>
        <v>2084.61</v>
      </c>
      <c r="K47" s="5"/>
      <c r="L47" s="3"/>
      <c r="M47" s="3"/>
      <c r="N47" s="3"/>
    </row>
    <row r="48" spans="1:14" ht="18.75">
      <c r="A48" s="32"/>
      <c r="B48" s="33" t="s">
        <v>43</v>
      </c>
      <c r="C48" s="107"/>
      <c r="D48" s="92"/>
      <c r="E48" s="49"/>
      <c r="F48" s="50"/>
      <c r="G48" s="51"/>
      <c r="H48" s="40"/>
      <c r="I48" s="41">
        <f>I22+I26+I33+I36+I32</f>
        <v>75793.0759</v>
      </c>
      <c r="J48" s="41">
        <f>J22++J26+J33+J36+J32</f>
        <v>75793.0759</v>
      </c>
      <c r="K48" s="5"/>
      <c r="L48" s="3"/>
      <c r="M48" s="3"/>
      <c r="N48" s="3"/>
    </row>
    <row r="49" spans="1:11" ht="18.75">
      <c r="A49" s="14"/>
      <c r="B49" s="34" t="s">
        <v>19</v>
      </c>
      <c r="C49" s="35"/>
      <c r="D49" s="35"/>
      <c r="E49" s="35"/>
      <c r="F49" s="36" t="s">
        <v>18</v>
      </c>
      <c r="G49" s="36" t="s">
        <v>18</v>
      </c>
      <c r="H49" s="15">
        <f>H20+H48</f>
        <v>30100.4</v>
      </c>
      <c r="I49" s="15">
        <f>I20+I48</f>
        <v>105893.47589999999</v>
      </c>
      <c r="J49" s="15">
        <f>J20+J48</f>
        <v>135993.87589999998</v>
      </c>
      <c r="K49" s="9"/>
    </row>
    <row r="50" spans="1:11" ht="15">
      <c r="A50" s="9"/>
      <c r="B50" s="9"/>
      <c r="C50" s="9"/>
      <c r="D50" s="9"/>
      <c r="E50" s="9"/>
      <c r="F50" s="10"/>
      <c r="G50" s="10"/>
      <c r="H50" s="9"/>
      <c r="I50" s="9"/>
      <c r="J50" s="9"/>
      <c r="K50" s="9"/>
    </row>
    <row r="51" spans="1:11" ht="18.75">
      <c r="A51" s="9"/>
      <c r="B51" s="1" t="s">
        <v>29</v>
      </c>
      <c r="C51" s="1"/>
      <c r="D51" s="1"/>
      <c r="E51" s="1"/>
      <c r="F51" s="16"/>
      <c r="G51" s="16"/>
      <c r="H51" s="1"/>
      <c r="I51" s="1" t="s">
        <v>30</v>
      </c>
      <c r="J51" s="9"/>
      <c r="K51" s="9"/>
    </row>
    <row r="52" spans="1:11" ht="15">
      <c r="A52" s="9"/>
      <c r="B52" s="9"/>
      <c r="C52" s="9"/>
      <c r="D52" s="9"/>
      <c r="E52" s="9"/>
      <c r="F52" s="10"/>
      <c r="G52" s="10"/>
      <c r="H52" s="9"/>
      <c r="I52" s="9"/>
      <c r="J52" s="9"/>
      <c r="K52" s="9"/>
    </row>
    <row r="53" spans="1:11" ht="15">
      <c r="A53" s="9"/>
      <c r="B53" s="9"/>
      <c r="C53" s="9"/>
      <c r="D53" s="9"/>
      <c r="E53" s="9"/>
      <c r="F53" s="10"/>
      <c r="G53" s="10"/>
      <c r="H53" s="9"/>
      <c r="I53" s="9"/>
      <c r="J53" s="9"/>
      <c r="K53" s="9"/>
    </row>
    <row r="54" spans="1:11" ht="15">
      <c r="A54" s="9"/>
      <c r="B54" s="9"/>
      <c r="C54" s="9"/>
      <c r="D54" s="9"/>
      <c r="E54" s="9"/>
      <c r="F54" s="10"/>
      <c r="G54" s="10"/>
      <c r="H54" s="9"/>
      <c r="I54" s="9"/>
      <c r="J54" s="9"/>
      <c r="K54" s="9"/>
    </row>
    <row r="55" spans="1:11" ht="15">
      <c r="A55" s="9"/>
      <c r="B55" s="9"/>
      <c r="C55" s="9"/>
      <c r="D55" s="9"/>
      <c r="E55" s="9"/>
      <c r="F55" s="10"/>
      <c r="G55" s="10"/>
      <c r="H55" s="9"/>
      <c r="I55" s="9"/>
      <c r="J55" s="9"/>
      <c r="K55" s="9"/>
    </row>
    <row r="56" spans="1:11" ht="15">
      <c r="A56" s="9"/>
      <c r="B56" s="9"/>
      <c r="C56" s="9"/>
      <c r="D56" s="9"/>
      <c r="E56" s="9"/>
      <c r="F56" s="10"/>
      <c r="G56" s="10"/>
      <c r="H56" s="9"/>
      <c r="I56" s="9"/>
      <c r="J56" s="9"/>
      <c r="K56" s="9"/>
    </row>
    <row r="57" spans="1:11" ht="15">
      <c r="A57" s="9"/>
      <c r="B57" s="9"/>
      <c r="C57" s="9"/>
      <c r="D57" s="9"/>
      <c r="E57" s="9"/>
      <c r="F57" s="10"/>
      <c r="G57" s="10"/>
      <c r="H57" s="9"/>
      <c r="I57" s="9"/>
      <c r="J57" s="9"/>
      <c r="K57" s="9"/>
    </row>
    <row r="58" spans="1:11" ht="15">
      <c r="A58" s="9"/>
      <c r="B58" s="9"/>
      <c r="C58" s="9"/>
      <c r="D58" s="9"/>
      <c r="E58" s="9"/>
      <c r="F58" s="10"/>
      <c r="G58" s="10"/>
      <c r="H58" s="9"/>
      <c r="I58" s="9"/>
      <c r="J58" s="9"/>
      <c r="K58" s="9"/>
    </row>
    <row r="59" spans="1:11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1:11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1:11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1:11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1:11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1:11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1:11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1:11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1:11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1:11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1:11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1:11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1:11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1:11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1:11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1:11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1:11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1:11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1:11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1:11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1:11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1:11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</row>
    <row r="115" spans="1:11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 spans="1:11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</row>
    <row r="117" spans="1:11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1:11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</row>
    <row r="119" spans="1:11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1:11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1:11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</row>
    <row r="122" spans="1:11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 spans="1:11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 spans="1:11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</row>
    <row r="125" spans="1:11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</row>
    <row r="126" spans="1:11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1:11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1:11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</row>
    <row r="130" spans="1:11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</row>
    <row r="131" spans="1:11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</row>
    <row r="132" spans="1:11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 spans="1:11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</row>
    <row r="134" spans="1:11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</row>
    <row r="135" spans="1:11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</row>
    <row r="136" spans="1:11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</row>
    <row r="137" spans="1:11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1:11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</row>
    <row r="140" spans="1:11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 spans="1:11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</row>
    <row r="142" spans="1:11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1:11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</row>
    <row r="144" spans="1:11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</row>
    <row r="145" spans="1:11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</row>
    <row r="146" spans="1:11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</row>
    <row r="147" spans="1:11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</row>
    <row r="148" spans="1:11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</row>
    <row r="149" spans="1:11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</row>
    <row r="150" spans="1:11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</row>
    <row r="151" spans="1:11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</row>
    <row r="152" spans="1:11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</row>
    <row r="153" spans="1:11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</row>
    <row r="154" spans="1:11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</row>
    <row r="155" spans="1:11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</row>
    <row r="156" spans="1:11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</row>
    <row r="157" spans="1:11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</row>
    <row r="158" spans="1:11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</row>
    <row r="159" spans="1:11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</row>
  </sheetData>
  <sheetProtection/>
  <mergeCells count="18">
    <mergeCell ref="A7:A8"/>
    <mergeCell ref="B7:B8"/>
    <mergeCell ref="C7:C8"/>
    <mergeCell ref="D7:D8"/>
    <mergeCell ref="B9:J9"/>
    <mergeCell ref="A10:A19"/>
    <mergeCell ref="C10:C20"/>
    <mergeCell ref="D10:D20"/>
    <mergeCell ref="E7:E8"/>
    <mergeCell ref="F7:F8"/>
    <mergeCell ref="C22:C26"/>
    <mergeCell ref="C33:C48"/>
    <mergeCell ref="D33:D48"/>
    <mergeCell ref="B21:J21"/>
    <mergeCell ref="C27:C32"/>
    <mergeCell ref="D22:D32"/>
    <mergeCell ref="G7:G8"/>
    <mergeCell ref="H7:J7"/>
  </mergeCells>
  <printOptions/>
  <pageMargins left="0.35" right="0.22" top="0.23" bottom="0.43" header="0.17" footer="0.29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3"/>
  <sheetViews>
    <sheetView zoomScale="75" zoomScaleNormal="75" zoomScalePageLayoutView="0" workbookViewId="0" topLeftCell="A27">
      <selection activeCell="E41" sqref="E41:J42"/>
    </sheetView>
  </sheetViews>
  <sheetFormatPr defaultColWidth="9.140625" defaultRowHeight="12.75"/>
  <cols>
    <col min="1" max="1" width="4.7109375" style="0" customWidth="1"/>
    <col min="2" max="2" width="37.421875" style="0" customWidth="1"/>
    <col min="3" max="3" width="20.421875" style="0" customWidth="1"/>
    <col min="4" max="4" width="15.7109375" style="0" customWidth="1"/>
    <col min="5" max="5" width="11.28125" style="0" customWidth="1"/>
    <col min="6" max="6" width="10.7109375" style="0" customWidth="1"/>
    <col min="7" max="7" width="12.7109375" style="0" customWidth="1"/>
    <col min="8" max="8" width="12.421875" style="0" customWidth="1"/>
    <col min="9" max="9" width="13.00390625" style="0" customWidth="1"/>
    <col min="10" max="10" width="12.7109375" style="0" customWidth="1"/>
    <col min="12" max="12" width="14.28125" style="0" bestFit="1" customWidth="1"/>
    <col min="13" max="13" width="9.28125" style="0" bestFit="1" customWidth="1"/>
  </cols>
  <sheetData>
    <row r="1" spans="1:14" ht="18.75">
      <c r="A1" s="1"/>
      <c r="B1" s="1"/>
      <c r="C1" s="1"/>
      <c r="D1" s="1"/>
      <c r="E1" s="1"/>
      <c r="F1" s="1" t="s">
        <v>0</v>
      </c>
      <c r="G1" s="1"/>
      <c r="H1" s="1"/>
      <c r="I1" s="1"/>
      <c r="J1" s="1"/>
      <c r="K1" s="1"/>
      <c r="L1" s="1"/>
      <c r="M1" s="1"/>
      <c r="N1" s="1"/>
    </row>
    <row r="2" spans="1:14" ht="18.75">
      <c r="A2" s="1"/>
      <c r="B2" s="1"/>
      <c r="C2" s="1"/>
      <c r="D2" s="1"/>
      <c r="E2" s="1"/>
      <c r="F2" s="1" t="s">
        <v>1</v>
      </c>
      <c r="G2" s="1"/>
      <c r="H2" s="1"/>
      <c r="I2" s="1"/>
      <c r="J2" s="1"/>
      <c r="K2" s="1"/>
      <c r="L2" s="1"/>
      <c r="M2" s="1"/>
      <c r="N2" s="1"/>
    </row>
    <row r="3" spans="1:14" ht="18.75">
      <c r="A3" s="1"/>
      <c r="B3" s="1"/>
      <c r="C3" s="1"/>
      <c r="D3" s="1"/>
      <c r="E3" s="1"/>
      <c r="F3" s="1" t="s">
        <v>26</v>
      </c>
      <c r="G3" s="1"/>
      <c r="H3" s="1"/>
      <c r="I3" s="1"/>
      <c r="J3" s="1"/>
      <c r="K3" s="1"/>
      <c r="L3" s="1"/>
      <c r="M3" s="1"/>
      <c r="N3" s="1"/>
    </row>
    <row r="4" spans="1:1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8.75">
      <c r="A5" s="1"/>
      <c r="B5" s="2" t="s">
        <v>21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</row>
    <row r="6" spans="1:14" ht="18.75">
      <c r="A6" s="1"/>
      <c r="B6" s="2" t="s">
        <v>27</v>
      </c>
      <c r="C6" s="2"/>
      <c r="F6" s="2"/>
      <c r="G6" s="2"/>
      <c r="I6" s="2"/>
      <c r="J6" s="2"/>
      <c r="K6" s="2"/>
      <c r="L6" s="2"/>
      <c r="M6" s="2"/>
      <c r="N6" s="1"/>
    </row>
    <row r="7" spans="1:14" ht="33" customHeight="1">
      <c r="A7" s="94" t="s">
        <v>2</v>
      </c>
      <c r="B7" s="96" t="s">
        <v>3</v>
      </c>
      <c r="C7" s="96" t="s">
        <v>4</v>
      </c>
      <c r="D7" s="94" t="s">
        <v>5</v>
      </c>
      <c r="E7" s="94" t="s">
        <v>67</v>
      </c>
      <c r="F7" s="94" t="s">
        <v>6</v>
      </c>
      <c r="G7" s="94" t="s">
        <v>13</v>
      </c>
      <c r="H7" s="104" t="s">
        <v>28</v>
      </c>
      <c r="I7" s="104"/>
      <c r="J7" s="104"/>
      <c r="K7" s="5"/>
      <c r="L7" s="3"/>
      <c r="M7" s="3"/>
      <c r="N7" s="3"/>
    </row>
    <row r="8" spans="1:14" ht="14.25" customHeight="1">
      <c r="A8" s="98"/>
      <c r="B8" s="97"/>
      <c r="C8" s="97"/>
      <c r="D8" s="105"/>
      <c r="E8" s="92"/>
      <c r="F8" s="105"/>
      <c r="G8" s="105"/>
      <c r="H8" s="4" t="s">
        <v>7</v>
      </c>
      <c r="I8" s="4" t="s">
        <v>8</v>
      </c>
      <c r="J8" s="4" t="s">
        <v>9</v>
      </c>
      <c r="K8" s="5"/>
      <c r="L8" s="3"/>
      <c r="M8" s="3"/>
      <c r="N8" s="3"/>
    </row>
    <row r="9" spans="1:14" ht="18" customHeight="1">
      <c r="A9" s="42" t="s">
        <v>39</v>
      </c>
      <c r="B9" s="102" t="s">
        <v>41</v>
      </c>
      <c r="C9" s="102"/>
      <c r="D9" s="102"/>
      <c r="E9" s="102"/>
      <c r="F9" s="102"/>
      <c r="G9" s="102"/>
      <c r="H9" s="102"/>
      <c r="I9" s="102"/>
      <c r="J9" s="103"/>
      <c r="K9" s="5"/>
      <c r="L9" s="3"/>
      <c r="M9" s="3"/>
      <c r="N9" s="3"/>
    </row>
    <row r="10" spans="1:14" ht="49.5" customHeight="1">
      <c r="A10" s="90">
        <v>1</v>
      </c>
      <c r="B10" s="11" t="s">
        <v>11</v>
      </c>
      <c r="C10" s="94" t="s">
        <v>20</v>
      </c>
      <c r="D10" s="94" t="s">
        <v>10</v>
      </c>
      <c r="E10" s="17"/>
      <c r="F10" s="28" t="s">
        <v>18</v>
      </c>
      <c r="G10" s="8" t="s">
        <v>18</v>
      </c>
      <c r="H10" s="13">
        <f>+H11+H12+H13+H14+H15+H16+H17+H18+H19</f>
        <v>30100.4</v>
      </c>
      <c r="I10" s="13">
        <f>+I11+I12+I13+I14+I15+I16+I17+I18+I19</f>
        <v>30100.4</v>
      </c>
      <c r="J10" s="13">
        <f>+J11+J12+J13+J14+J15+J16+J17+J18+J19</f>
        <v>60200.8</v>
      </c>
      <c r="K10" s="5"/>
      <c r="L10" s="12"/>
      <c r="M10" s="3"/>
      <c r="N10" s="3"/>
    </row>
    <row r="11" spans="1:14" ht="18.75">
      <c r="A11" s="95"/>
      <c r="B11" s="7" t="s">
        <v>12</v>
      </c>
      <c r="C11" s="91"/>
      <c r="D11" s="91"/>
      <c r="E11" s="4" t="s">
        <v>33</v>
      </c>
      <c r="F11" s="28">
        <v>22</v>
      </c>
      <c r="G11" s="8">
        <v>37.86</v>
      </c>
      <c r="H11" s="8">
        <f>11*G11</f>
        <v>416.46</v>
      </c>
      <c r="I11" s="8">
        <f>11*G11</f>
        <v>416.46</v>
      </c>
      <c r="J11" s="8">
        <f>+H11+I11</f>
        <v>832.92</v>
      </c>
      <c r="K11" s="5"/>
      <c r="L11" s="3"/>
      <c r="M11" s="3"/>
      <c r="N11" s="3"/>
    </row>
    <row r="12" spans="1:14" ht="18.75">
      <c r="A12" s="95"/>
      <c r="B12" s="7" t="s">
        <v>14</v>
      </c>
      <c r="C12" s="91"/>
      <c r="D12" s="91"/>
      <c r="E12" s="4" t="s">
        <v>33</v>
      </c>
      <c r="F12" s="28">
        <v>22</v>
      </c>
      <c r="G12" s="8">
        <v>559.98</v>
      </c>
      <c r="H12" s="8">
        <f aca="true" t="shared" si="0" ref="H12:H19">11*G12</f>
        <v>6159.780000000001</v>
      </c>
      <c r="I12" s="8">
        <f aca="true" t="shared" si="1" ref="I12:I19">11*G12</f>
        <v>6159.780000000001</v>
      </c>
      <c r="J12" s="8">
        <f aca="true" t="shared" si="2" ref="J12:J20">+H12+I12</f>
        <v>12319.560000000001</v>
      </c>
      <c r="K12" s="5"/>
      <c r="L12" s="3"/>
      <c r="M12" s="3"/>
      <c r="N12" s="3"/>
    </row>
    <row r="13" spans="1:14" ht="18.75">
      <c r="A13" s="95"/>
      <c r="B13" s="7" t="s">
        <v>15</v>
      </c>
      <c r="C13" s="91"/>
      <c r="D13" s="91"/>
      <c r="E13" s="4" t="s">
        <v>33</v>
      </c>
      <c r="F13" s="28">
        <v>22</v>
      </c>
      <c r="G13" s="8">
        <v>320.64</v>
      </c>
      <c r="H13" s="8">
        <f t="shared" si="0"/>
        <v>3527.04</v>
      </c>
      <c r="I13" s="8">
        <f t="shared" si="1"/>
        <v>3527.04</v>
      </c>
      <c r="J13" s="8">
        <f t="shared" si="2"/>
        <v>7054.08</v>
      </c>
      <c r="K13" s="5"/>
      <c r="L13" s="3"/>
      <c r="M13" s="3"/>
      <c r="N13" s="3"/>
    </row>
    <row r="14" spans="1:14" ht="18.75">
      <c r="A14" s="95"/>
      <c r="B14" s="7" t="s">
        <v>22</v>
      </c>
      <c r="C14" s="91"/>
      <c r="D14" s="91"/>
      <c r="E14" s="4" t="s">
        <v>33</v>
      </c>
      <c r="F14" s="28">
        <v>22</v>
      </c>
      <c r="G14" s="8">
        <v>59.9</v>
      </c>
      <c r="H14" s="8">
        <f t="shared" si="0"/>
        <v>658.9</v>
      </c>
      <c r="I14" s="8">
        <f t="shared" si="1"/>
        <v>658.9</v>
      </c>
      <c r="J14" s="8">
        <f t="shared" si="2"/>
        <v>1317.8</v>
      </c>
      <c r="K14" s="5"/>
      <c r="L14" s="3"/>
      <c r="M14" s="3"/>
      <c r="N14" s="3"/>
    </row>
    <row r="15" spans="1:14" ht="18.75">
      <c r="A15" s="95"/>
      <c r="B15" s="7" t="s">
        <v>23</v>
      </c>
      <c r="C15" s="91"/>
      <c r="D15" s="91"/>
      <c r="E15" s="4" t="s">
        <v>33</v>
      </c>
      <c r="F15" s="28">
        <v>22</v>
      </c>
      <c r="G15" s="8">
        <v>34.99</v>
      </c>
      <c r="H15" s="8">
        <f t="shared" si="0"/>
        <v>384.89000000000004</v>
      </c>
      <c r="I15" s="8">
        <f t="shared" si="1"/>
        <v>384.89000000000004</v>
      </c>
      <c r="J15" s="8">
        <f t="shared" si="2"/>
        <v>769.7800000000001</v>
      </c>
      <c r="K15" s="5"/>
      <c r="L15" s="3"/>
      <c r="M15" s="3"/>
      <c r="N15" s="3"/>
    </row>
    <row r="16" spans="1:14" ht="18.75">
      <c r="A16" s="95"/>
      <c r="B16" s="7" t="s">
        <v>24</v>
      </c>
      <c r="C16" s="91"/>
      <c r="D16" s="91"/>
      <c r="E16" s="4" t="s">
        <v>33</v>
      </c>
      <c r="F16" s="28">
        <v>22</v>
      </c>
      <c r="G16" s="8">
        <v>190.05</v>
      </c>
      <c r="H16" s="8">
        <f t="shared" si="0"/>
        <v>2090.55</v>
      </c>
      <c r="I16" s="8">
        <f t="shared" si="1"/>
        <v>2090.55</v>
      </c>
      <c r="J16" s="8">
        <f t="shared" si="2"/>
        <v>4181.1</v>
      </c>
      <c r="K16" s="5"/>
      <c r="L16" s="3"/>
      <c r="M16" s="3"/>
      <c r="N16" s="3"/>
    </row>
    <row r="17" spans="1:14" ht="21" customHeight="1">
      <c r="A17" s="95"/>
      <c r="B17" s="7" t="s">
        <v>25</v>
      </c>
      <c r="C17" s="91"/>
      <c r="D17" s="91"/>
      <c r="E17" s="4" t="s">
        <v>33</v>
      </c>
      <c r="F17" s="28">
        <v>22</v>
      </c>
      <c r="G17" s="8">
        <v>34.98</v>
      </c>
      <c r="H17" s="8">
        <f t="shared" si="0"/>
        <v>384.78</v>
      </c>
      <c r="I17" s="8">
        <f t="shared" si="1"/>
        <v>384.78</v>
      </c>
      <c r="J17" s="8">
        <f t="shared" si="2"/>
        <v>769.56</v>
      </c>
      <c r="K17" s="5"/>
      <c r="L17" s="3"/>
      <c r="M17" s="3"/>
      <c r="N17" s="3"/>
    </row>
    <row r="18" spans="1:14" ht="24" customHeight="1">
      <c r="A18" s="95"/>
      <c r="B18" s="7" t="s">
        <v>16</v>
      </c>
      <c r="C18" s="91"/>
      <c r="D18" s="91"/>
      <c r="E18" s="4" t="s">
        <v>33</v>
      </c>
      <c r="F18" s="28">
        <v>22</v>
      </c>
      <c r="G18" s="8">
        <v>1365</v>
      </c>
      <c r="H18" s="8">
        <f t="shared" si="0"/>
        <v>15015</v>
      </c>
      <c r="I18" s="8">
        <f t="shared" si="1"/>
        <v>15015</v>
      </c>
      <c r="J18" s="8">
        <f t="shared" si="2"/>
        <v>30030</v>
      </c>
      <c r="K18" s="5"/>
      <c r="L18" s="3"/>
      <c r="M18" s="3"/>
      <c r="N18" s="3"/>
    </row>
    <row r="19" spans="1:14" ht="18.75">
      <c r="A19" s="95"/>
      <c r="B19" s="27" t="s">
        <v>17</v>
      </c>
      <c r="C19" s="91"/>
      <c r="D19" s="91"/>
      <c r="E19" s="4" t="s">
        <v>33</v>
      </c>
      <c r="F19" s="30">
        <v>22</v>
      </c>
      <c r="G19" s="22">
        <v>133</v>
      </c>
      <c r="H19" s="22">
        <f t="shared" si="0"/>
        <v>1463</v>
      </c>
      <c r="I19" s="22">
        <f t="shared" si="1"/>
        <v>1463</v>
      </c>
      <c r="J19" s="22">
        <f t="shared" si="2"/>
        <v>2926</v>
      </c>
      <c r="K19" s="5"/>
      <c r="L19" s="3"/>
      <c r="M19" s="3"/>
      <c r="N19" s="3"/>
    </row>
    <row r="20" spans="1:14" ht="18.75">
      <c r="A20" s="32"/>
      <c r="B20" s="33" t="s">
        <v>42</v>
      </c>
      <c r="C20" s="92"/>
      <c r="D20" s="92"/>
      <c r="E20" s="4"/>
      <c r="F20" s="6"/>
      <c r="G20" s="8"/>
      <c r="H20" s="37">
        <f>SUM(H10)</f>
        <v>30100.4</v>
      </c>
      <c r="I20" s="38">
        <f>I10</f>
        <v>30100.4</v>
      </c>
      <c r="J20" s="38">
        <f t="shared" si="2"/>
        <v>60200.8</v>
      </c>
      <c r="K20" s="5"/>
      <c r="L20" s="3"/>
      <c r="M20" s="3"/>
      <c r="N20" s="3"/>
    </row>
    <row r="21" spans="1:14" ht="18" customHeight="1">
      <c r="A21" s="53" t="s">
        <v>40</v>
      </c>
      <c r="B21" s="99" t="s">
        <v>48</v>
      </c>
      <c r="C21" s="99"/>
      <c r="D21" s="99"/>
      <c r="E21" s="99"/>
      <c r="F21" s="99"/>
      <c r="G21" s="99"/>
      <c r="H21" s="100"/>
      <c r="I21" s="100"/>
      <c r="J21" s="101"/>
      <c r="K21" s="5"/>
      <c r="L21" s="3"/>
      <c r="M21" s="3"/>
      <c r="N21" s="3"/>
    </row>
    <row r="22" spans="1:14" ht="31.5">
      <c r="A22" s="90">
        <v>1</v>
      </c>
      <c r="B22" s="31" t="s">
        <v>37</v>
      </c>
      <c r="C22" s="94" t="s">
        <v>20</v>
      </c>
      <c r="D22" s="94" t="s">
        <v>10</v>
      </c>
      <c r="E22" s="20"/>
      <c r="F22" s="24" t="s">
        <v>18</v>
      </c>
      <c r="G22" s="23" t="s">
        <v>18</v>
      </c>
      <c r="H22" s="29"/>
      <c r="I22" s="29">
        <f>SUM(I23:I25)</f>
        <v>42000</v>
      </c>
      <c r="J22" s="29">
        <f>SUM(J23:J25)</f>
        <v>42000</v>
      </c>
      <c r="K22" s="5"/>
      <c r="L22" s="3"/>
      <c r="M22" s="3"/>
      <c r="N22" s="3"/>
    </row>
    <row r="23" spans="1:14" ht="18.75">
      <c r="A23" s="91"/>
      <c r="B23" s="7" t="s">
        <v>49</v>
      </c>
      <c r="C23" s="91"/>
      <c r="D23" s="91"/>
      <c r="E23" s="4" t="s">
        <v>33</v>
      </c>
      <c r="F23" s="28">
        <v>280</v>
      </c>
      <c r="G23" s="8">
        <v>120</v>
      </c>
      <c r="H23" s="8"/>
      <c r="I23" s="8">
        <f>F23*G23</f>
        <v>33600</v>
      </c>
      <c r="J23" s="8">
        <f>H23+I23</f>
        <v>33600</v>
      </c>
      <c r="K23" s="5"/>
      <c r="L23" s="3"/>
      <c r="M23" s="3"/>
      <c r="N23" s="3"/>
    </row>
    <row r="24" spans="1:14" ht="18.75">
      <c r="A24" s="91"/>
      <c r="B24" s="7" t="s">
        <v>47</v>
      </c>
      <c r="C24" s="91"/>
      <c r="D24" s="91"/>
      <c r="E24" s="4" t="s">
        <v>33</v>
      </c>
      <c r="F24" s="28">
        <v>140</v>
      </c>
      <c r="G24" s="8">
        <v>40</v>
      </c>
      <c r="H24" s="8"/>
      <c r="I24" s="8">
        <f>F24*G24</f>
        <v>5600</v>
      </c>
      <c r="J24" s="8">
        <f>H24+I24</f>
        <v>5600</v>
      </c>
      <c r="K24" s="5"/>
      <c r="L24" s="3"/>
      <c r="M24" s="3"/>
      <c r="N24" s="3"/>
    </row>
    <row r="25" spans="1:13" ht="18.75">
      <c r="A25" s="92"/>
      <c r="B25" s="7" t="s">
        <v>36</v>
      </c>
      <c r="C25" s="93" t="s">
        <v>65</v>
      </c>
      <c r="D25" s="91"/>
      <c r="E25" s="4" t="s">
        <v>33</v>
      </c>
      <c r="F25" s="28">
        <v>140</v>
      </c>
      <c r="G25" s="39">
        <v>20</v>
      </c>
      <c r="H25" s="8"/>
      <c r="I25" s="8">
        <f>F25*G25</f>
        <v>2800</v>
      </c>
      <c r="J25" s="8">
        <f>H25+I25</f>
        <v>2800</v>
      </c>
      <c r="K25" s="5"/>
      <c r="L25" s="3"/>
      <c r="M25" s="3"/>
    </row>
    <row r="26" spans="1:14" ht="31.5">
      <c r="A26" s="90">
        <v>2</v>
      </c>
      <c r="B26" s="11" t="s">
        <v>38</v>
      </c>
      <c r="C26" s="91"/>
      <c r="D26" s="91"/>
      <c r="E26" s="4"/>
      <c r="F26" s="28" t="s">
        <v>18</v>
      </c>
      <c r="G26" s="8" t="s">
        <v>18</v>
      </c>
      <c r="H26" s="8"/>
      <c r="I26" s="13">
        <f>I27+I28+I29+I30+I31</f>
        <v>5980</v>
      </c>
      <c r="J26" s="13">
        <f>J27+J28+J29+J30+J31</f>
        <v>5980</v>
      </c>
      <c r="K26" s="5"/>
      <c r="L26" s="3"/>
      <c r="M26" s="3"/>
      <c r="N26" s="3"/>
    </row>
    <row r="27" spans="1:14" ht="18.75">
      <c r="A27" s="91"/>
      <c r="B27" s="7" t="s">
        <v>44</v>
      </c>
      <c r="C27" s="91"/>
      <c r="D27" s="91"/>
      <c r="E27" s="4" t="s">
        <v>33</v>
      </c>
      <c r="F27" s="28">
        <v>2000</v>
      </c>
      <c r="G27" s="8">
        <v>0.48</v>
      </c>
      <c r="H27" s="8"/>
      <c r="I27" s="8">
        <f aca="true" t="shared" si="3" ref="I27:I32">F27*G27</f>
        <v>960</v>
      </c>
      <c r="J27" s="8">
        <f aca="true" t="shared" si="4" ref="J27:J32">H27+I27</f>
        <v>960</v>
      </c>
      <c r="K27" s="5"/>
      <c r="L27" s="3"/>
      <c r="M27" s="3"/>
      <c r="N27" s="3"/>
    </row>
    <row r="28" spans="1:14" ht="18.75">
      <c r="A28" s="91"/>
      <c r="B28" s="7" t="s">
        <v>45</v>
      </c>
      <c r="C28" s="91"/>
      <c r="D28" s="91"/>
      <c r="E28" s="4" t="s">
        <v>33</v>
      </c>
      <c r="F28" s="28">
        <v>5000</v>
      </c>
      <c r="G28" s="8">
        <v>0.46</v>
      </c>
      <c r="H28" s="8"/>
      <c r="I28" s="8">
        <f t="shared" si="3"/>
        <v>2300</v>
      </c>
      <c r="J28" s="8">
        <f t="shared" si="4"/>
        <v>2300</v>
      </c>
      <c r="K28" s="5"/>
      <c r="L28" s="3"/>
      <c r="M28" s="3"/>
      <c r="N28" s="3"/>
    </row>
    <row r="29" spans="1:14" ht="18.75">
      <c r="A29" s="91"/>
      <c r="B29" s="7" t="s">
        <v>51</v>
      </c>
      <c r="C29" s="91"/>
      <c r="D29" s="91"/>
      <c r="E29" s="4" t="s">
        <v>33</v>
      </c>
      <c r="F29" s="28">
        <v>2000</v>
      </c>
      <c r="G29" s="8">
        <v>0.21</v>
      </c>
      <c r="H29" s="8"/>
      <c r="I29" s="8">
        <f t="shared" si="3"/>
        <v>420</v>
      </c>
      <c r="J29" s="8">
        <f t="shared" si="4"/>
        <v>420</v>
      </c>
      <c r="K29" s="5"/>
      <c r="L29" s="3"/>
      <c r="M29" s="3"/>
      <c r="N29" s="3"/>
    </row>
    <row r="30" spans="1:14" ht="18.75">
      <c r="A30" s="91"/>
      <c r="B30" s="7" t="s">
        <v>50</v>
      </c>
      <c r="C30" s="91"/>
      <c r="D30" s="91"/>
      <c r="E30" s="4" t="s">
        <v>33</v>
      </c>
      <c r="F30" s="43">
        <v>5000</v>
      </c>
      <c r="G30" s="8">
        <v>0.18</v>
      </c>
      <c r="H30" s="8"/>
      <c r="I30" s="8">
        <f t="shared" si="3"/>
        <v>900</v>
      </c>
      <c r="J30" s="8">
        <f t="shared" si="4"/>
        <v>900</v>
      </c>
      <c r="K30" s="5"/>
      <c r="L30" s="3"/>
      <c r="M30" s="3"/>
      <c r="N30" s="3"/>
    </row>
    <row r="31" spans="1:14" ht="18.75">
      <c r="A31" s="92"/>
      <c r="B31" s="7" t="s">
        <v>46</v>
      </c>
      <c r="C31" s="91"/>
      <c r="D31" s="91"/>
      <c r="E31" s="4" t="s">
        <v>33</v>
      </c>
      <c r="F31" s="28">
        <v>7000</v>
      </c>
      <c r="G31" s="8">
        <v>0.2</v>
      </c>
      <c r="H31" s="8"/>
      <c r="I31" s="8">
        <f t="shared" si="3"/>
        <v>1400</v>
      </c>
      <c r="J31" s="8">
        <f t="shared" si="4"/>
        <v>1400</v>
      </c>
      <c r="K31" s="5"/>
      <c r="L31" s="3"/>
      <c r="M31" s="3"/>
      <c r="N31" s="3"/>
    </row>
    <row r="32" spans="1:14" ht="18.75">
      <c r="A32" s="56">
        <v>3</v>
      </c>
      <c r="B32" s="11" t="s">
        <v>70</v>
      </c>
      <c r="C32" s="92"/>
      <c r="D32" s="92"/>
      <c r="E32" s="4" t="s">
        <v>33</v>
      </c>
      <c r="F32" s="28">
        <v>5</v>
      </c>
      <c r="G32" s="8">
        <v>786</v>
      </c>
      <c r="H32" s="8"/>
      <c r="I32" s="13">
        <f t="shared" si="3"/>
        <v>3930</v>
      </c>
      <c r="J32" s="13">
        <f t="shared" si="4"/>
        <v>3930</v>
      </c>
      <c r="K32" s="5"/>
      <c r="L32" s="3"/>
      <c r="M32" s="3"/>
      <c r="N32" s="3"/>
    </row>
    <row r="33" spans="1:14" ht="78.75" customHeight="1">
      <c r="A33" s="18">
        <v>4</v>
      </c>
      <c r="B33" s="11" t="s">
        <v>53</v>
      </c>
      <c r="C33" s="94" t="s">
        <v>66</v>
      </c>
      <c r="D33" s="94" t="s">
        <v>10</v>
      </c>
      <c r="E33" s="17"/>
      <c r="F33" s="6" t="s">
        <v>18</v>
      </c>
      <c r="G33" s="8" t="s">
        <v>18</v>
      </c>
      <c r="H33" s="8"/>
      <c r="I33" s="13">
        <f>+I34+I35</f>
        <v>11375.4</v>
      </c>
      <c r="J33" s="13">
        <f>+I33+H33</f>
        <v>11375.4</v>
      </c>
      <c r="K33" s="5"/>
      <c r="L33" s="3"/>
      <c r="M33" s="3"/>
      <c r="N33" s="3"/>
    </row>
    <row r="34" spans="1:14" ht="18.75">
      <c r="A34" s="32"/>
      <c r="B34" s="7" t="s">
        <v>35</v>
      </c>
      <c r="C34" s="91"/>
      <c r="D34" s="91"/>
      <c r="E34" s="52" t="s">
        <v>34</v>
      </c>
      <c r="F34" s="24">
        <v>60</v>
      </c>
      <c r="G34" s="23">
        <v>28.49</v>
      </c>
      <c r="H34" s="23"/>
      <c r="I34" s="23">
        <f>+F34*G34</f>
        <v>1709.3999999999999</v>
      </c>
      <c r="J34" s="23">
        <f>+I34+H34</f>
        <v>1709.3999999999999</v>
      </c>
      <c r="K34" s="5"/>
      <c r="L34" s="3"/>
      <c r="M34" s="3"/>
      <c r="N34" s="3"/>
    </row>
    <row r="35" spans="1:14" ht="18.75">
      <c r="A35" s="19"/>
      <c r="B35" s="7" t="s">
        <v>31</v>
      </c>
      <c r="C35" s="91"/>
      <c r="D35" s="91"/>
      <c r="E35" s="52" t="s">
        <v>34</v>
      </c>
      <c r="F35" s="21">
        <v>360</v>
      </c>
      <c r="G35" s="22">
        <v>26.85</v>
      </c>
      <c r="H35" s="22"/>
      <c r="I35" s="25">
        <f>+F35*G35</f>
        <v>9666</v>
      </c>
      <c r="J35" s="25">
        <f>+I35+H35</f>
        <v>9666</v>
      </c>
      <c r="K35" s="5"/>
      <c r="L35" s="3"/>
      <c r="M35" s="3"/>
      <c r="N35" s="3"/>
    </row>
    <row r="36" spans="1:14" ht="31.5">
      <c r="A36" s="18">
        <v>5</v>
      </c>
      <c r="B36" s="11" t="s">
        <v>71</v>
      </c>
      <c r="C36" s="91"/>
      <c r="D36" s="91"/>
      <c r="E36" s="4"/>
      <c r="F36" s="6" t="s">
        <v>18</v>
      </c>
      <c r="G36" s="8" t="s">
        <v>18</v>
      </c>
      <c r="H36" s="8"/>
      <c r="I36" s="13">
        <f>+I39+I40+I43+I44+I45+I46+I47+I48+I49+I50+I51+I37+I38+I41+I42</f>
        <v>67107.6759</v>
      </c>
      <c r="J36" s="13">
        <f>+I36+H36</f>
        <v>67107.6759</v>
      </c>
      <c r="K36" s="5"/>
      <c r="L36" s="3"/>
      <c r="M36" s="3"/>
      <c r="N36" s="3"/>
    </row>
    <row r="37" spans="1:14" ht="18.75">
      <c r="A37" s="32"/>
      <c r="B37" s="7" t="s">
        <v>72</v>
      </c>
      <c r="C37" s="91"/>
      <c r="D37" s="91"/>
      <c r="E37" s="4" t="s">
        <v>73</v>
      </c>
      <c r="F37" s="57">
        <v>4</v>
      </c>
      <c r="G37" s="23">
        <v>1200</v>
      </c>
      <c r="H37" s="23"/>
      <c r="I37" s="23">
        <f>+F37*G37</f>
        <v>4800</v>
      </c>
      <c r="J37" s="23">
        <f>+H37+I37</f>
        <v>4800</v>
      </c>
      <c r="K37" s="5"/>
      <c r="L37" s="3"/>
      <c r="M37" s="3"/>
      <c r="N37" s="3"/>
    </row>
    <row r="38" spans="1:14" ht="18.75">
      <c r="A38" s="32"/>
      <c r="B38" s="7" t="s">
        <v>74</v>
      </c>
      <c r="C38" s="91"/>
      <c r="D38" s="91"/>
      <c r="E38" s="4" t="s">
        <v>73</v>
      </c>
      <c r="F38" s="57">
        <v>15</v>
      </c>
      <c r="G38" s="23">
        <v>3300</v>
      </c>
      <c r="H38" s="23"/>
      <c r="I38" s="23">
        <f>+F38*G38</f>
        <v>49500</v>
      </c>
      <c r="J38" s="23">
        <f>+H38+I38</f>
        <v>49500</v>
      </c>
      <c r="K38" s="5"/>
      <c r="L38" s="3"/>
      <c r="M38" s="3"/>
      <c r="N38" s="3"/>
    </row>
    <row r="39" spans="1:14" ht="18.75">
      <c r="A39" s="32"/>
      <c r="B39" s="7" t="s">
        <v>54</v>
      </c>
      <c r="C39" s="91"/>
      <c r="D39" s="91"/>
      <c r="E39" s="4" t="s">
        <v>33</v>
      </c>
      <c r="F39" s="44">
        <v>120</v>
      </c>
      <c r="G39" s="45">
        <v>31.7083</v>
      </c>
      <c r="H39" s="45"/>
      <c r="I39" s="45">
        <f>F39*G39</f>
        <v>3804.996</v>
      </c>
      <c r="J39" s="45">
        <f>H39+I39</f>
        <v>3804.996</v>
      </c>
      <c r="K39" s="5"/>
      <c r="L39" s="3"/>
      <c r="M39" s="3"/>
      <c r="N39" s="3"/>
    </row>
    <row r="40" spans="1:14" ht="18.75">
      <c r="A40" s="32"/>
      <c r="B40" s="7" t="s">
        <v>55</v>
      </c>
      <c r="C40" s="91"/>
      <c r="D40" s="91"/>
      <c r="E40" s="4" t="s">
        <v>33</v>
      </c>
      <c r="F40" s="44">
        <v>21</v>
      </c>
      <c r="G40" s="45">
        <v>47.5419</v>
      </c>
      <c r="H40" s="45"/>
      <c r="I40" s="45">
        <f>+F40*G40</f>
        <v>998.3798999999999</v>
      </c>
      <c r="J40" s="45">
        <f>+I40+H40</f>
        <v>998.3798999999999</v>
      </c>
      <c r="K40" s="5"/>
      <c r="L40" s="3"/>
      <c r="M40" s="3"/>
      <c r="N40" s="3"/>
    </row>
    <row r="41" spans="1:14" ht="18.75">
      <c r="A41" s="32"/>
      <c r="B41" s="7" t="s">
        <v>76</v>
      </c>
      <c r="C41" s="91"/>
      <c r="D41" s="91"/>
      <c r="E41" s="4" t="s">
        <v>32</v>
      </c>
      <c r="F41" s="44">
        <v>5</v>
      </c>
      <c r="G41" s="45">
        <v>30</v>
      </c>
      <c r="H41" s="45"/>
      <c r="I41" s="45">
        <f>+F41*G41</f>
        <v>150</v>
      </c>
      <c r="J41" s="45">
        <f>+I41+H41</f>
        <v>150</v>
      </c>
      <c r="K41" s="5"/>
      <c r="L41" s="3"/>
      <c r="M41" s="3"/>
      <c r="N41" s="3"/>
    </row>
    <row r="42" spans="1:14" ht="18.75">
      <c r="A42" s="32"/>
      <c r="B42" s="7" t="s">
        <v>75</v>
      </c>
      <c r="C42" s="91"/>
      <c r="D42" s="91"/>
      <c r="E42" s="4" t="s">
        <v>32</v>
      </c>
      <c r="F42" s="44">
        <v>5</v>
      </c>
      <c r="G42" s="45">
        <v>30</v>
      </c>
      <c r="H42" s="45"/>
      <c r="I42" s="45">
        <f>+F42*G42</f>
        <v>150</v>
      </c>
      <c r="J42" s="45">
        <f>+I42+H42</f>
        <v>150</v>
      </c>
      <c r="K42" s="5"/>
      <c r="L42" s="3"/>
      <c r="M42" s="3"/>
      <c r="N42" s="3"/>
    </row>
    <row r="43" spans="1:14" ht="18.75">
      <c r="A43" s="19"/>
      <c r="B43" s="7" t="s">
        <v>56</v>
      </c>
      <c r="C43" s="91"/>
      <c r="D43" s="91"/>
      <c r="E43" s="4" t="s">
        <v>32</v>
      </c>
      <c r="F43" s="46">
        <v>3</v>
      </c>
      <c r="G43" s="39">
        <v>26.25</v>
      </c>
      <c r="H43" s="39"/>
      <c r="I43" s="39">
        <f>+G43*F43</f>
        <v>78.75</v>
      </c>
      <c r="J43" s="39">
        <f>+I43+H43</f>
        <v>78.75</v>
      </c>
      <c r="K43" s="5"/>
      <c r="L43" s="3"/>
      <c r="M43" s="3"/>
      <c r="N43" s="3"/>
    </row>
    <row r="44" spans="1:14" ht="19.5" customHeight="1">
      <c r="A44" s="19"/>
      <c r="B44" s="7" t="s">
        <v>57</v>
      </c>
      <c r="C44" s="91"/>
      <c r="D44" s="91"/>
      <c r="E44" s="4" t="s">
        <v>58</v>
      </c>
      <c r="F44" s="46">
        <v>1</v>
      </c>
      <c r="G44" s="39">
        <v>116.58</v>
      </c>
      <c r="H44" s="39"/>
      <c r="I44" s="39">
        <f>+G44*F44</f>
        <v>116.58</v>
      </c>
      <c r="J44" s="39">
        <f>+I44+H44</f>
        <v>116.58</v>
      </c>
      <c r="K44" s="5"/>
      <c r="L44" s="3"/>
      <c r="M44" s="3"/>
      <c r="N44" s="3"/>
    </row>
    <row r="45" spans="1:14" ht="18.75">
      <c r="A45" s="19"/>
      <c r="B45" s="27" t="s">
        <v>57</v>
      </c>
      <c r="C45" s="91"/>
      <c r="D45" s="91"/>
      <c r="E45" s="4" t="s">
        <v>33</v>
      </c>
      <c r="F45" s="47">
        <v>50</v>
      </c>
      <c r="G45" s="48">
        <v>0.5834</v>
      </c>
      <c r="H45" s="39"/>
      <c r="I45" s="39">
        <f>+G45*F45</f>
        <v>29.17</v>
      </c>
      <c r="J45" s="39">
        <f aca="true" t="shared" si="5" ref="J45:J50">+I45+H45</f>
        <v>29.17</v>
      </c>
      <c r="K45" s="5"/>
      <c r="L45" s="3"/>
      <c r="M45" s="3"/>
      <c r="N45" s="3"/>
    </row>
    <row r="46" spans="1:14" ht="18.75">
      <c r="A46" s="19"/>
      <c r="B46" s="27" t="s">
        <v>59</v>
      </c>
      <c r="C46" s="91"/>
      <c r="D46" s="91"/>
      <c r="E46" s="4"/>
      <c r="F46" s="47"/>
      <c r="G46" s="48">
        <v>2520.34</v>
      </c>
      <c r="H46" s="39"/>
      <c r="I46" s="39">
        <v>2520.34</v>
      </c>
      <c r="J46" s="39">
        <f t="shared" si="5"/>
        <v>2520.34</v>
      </c>
      <c r="K46" s="5"/>
      <c r="L46" s="3"/>
      <c r="M46" s="3"/>
      <c r="N46" s="3"/>
    </row>
    <row r="47" spans="1:14" ht="31.5">
      <c r="A47" s="19"/>
      <c r="B47" s="27" t="s">
        <v>60</v>
      </c>
      <c r="C47" s="91"/>
      <c r="D47" s="91"/>
      <c r="E47" s="4"/>
      <c r="F47" s="47"/>
      <c r="G47" s="48">
        <v>554.47</v>
      </c>
      <c r="H47" s="39"/>
      <c r="I47" s="39">
        <v>554.47</v>
      </c>
      <c r="J47" s="39">
        <f t="shared" si="5"/>
        <v>554.47</v>
      </c>
      <c r="K47" s="5"/>
      <c r="L47" s="3"/>
      <c r="M47" s="3"/>
      <c r="N47" s="3"/>
    </row>
    <row r="48" spans="1:14" ht="18.75">
      <c r="A48" s="19"/>
      <c r="B48" s="27" t="s">
        <v>61</v>
      </c>
      <c r="C48" s="91"/>
      <c r="D48" s="91"/>
      <c r="E48" s="4"/>
      <c r="F48" s="47"/>
      <c r="G48" s="48">
        <v>444.29</v>
      </c>
      <c r="H48" s="39"/>
      <c r="I48" s="39">
        <v>444.29</v>
      </c>
      <c r="J48" s="39">
        <f t="shared" si="5"/>
        <v>444.29</v>
      </c>
      <c r="K48" s="5"/>
      <c r="L48" s="3"/>
      <c r="M48" s="3"/>
      <c r="N48" s="3"/>
    </row>
    <row r="49" spans="1:14" ht="18.75">
      <c r="A49" s="19"/>
      <c r="B49" s="27" t="s">
        <v>62</v>
      </c>
      <c r="C49" s="91"/>
      <c r="D49" s="91"/>
      <c r="E49" s="4"/>
      <c r="F49" s="47"/>
      <c r="G49" s="48">
        <v>759.33</v>
      </c>
      <c r="H49" s="39"/>
      <c r="I49" s="39">
        <v>759.33</v>
      </c>
      <c r="J49" s="39">
        <f t="shared" si="5"/>
        <v>759.33</v>
      </c>
      <c r="K49" s="5"/>
      <c r="L49" s="3"/>
      <c r="M49" s="3"/>
      <c r="N49" s="3"/>
    </row>
    <row r="50" spans="1:14" ht="18.75">
      <c r="A50" s="19"/>
      <c r="B50" s="27" t="s">
        <v>63</v>
      </c>
      <c r="C50" s="91"/>
      <c r="D50" s="91"/>
      <c r="E50" s="4"/>
      <c r="F50" s="47"/>
      <c r="G50" s="48">
        <v>1116.76</v>
      </c>
      <c r="H50" s="39"/>
      <c r="I50" s="39">
        <v>1116.76</v>
      </c>
      <c r="J50" s="39">
        <f t="shared" si="5"/>
        <v>1116.76</v>
      </c>
      <c r="K50" s="5"/>
      <c r="L50" s="3"/>
      <c r="M50" s="3"/>
      <c r="N50" s="3"/>
    </row>
    <row r="51" spans="1:14" ht="18.75">
      <c r="A51" s="19"/>
      <c r="B51" s="27" t="s">
        <v>64</v>
      </c>
      <c r="C51" s="91"/>
      <c r="D51" s="91"/>
      <c r="E51" s="4"/>
      <c r="F51" s="47"/>
      <c r="G51" s="48">
        <v>2084.61</v>
      </c>
      <c r="H51" s="39"/>
      <c r="I51" s="39">
        <v>2084.61</v>
      </c>
      <c r="J51" s="39">
        <f>+I51+H51</f>
        <v>2084.61</v>
      </c>
      <c r="K51" s="5"/>
      <c r="L51" s="3"/>
      <c r="M51" s="3"/>
      <c r="N51" s="3"/>
    </row>
    <row r="52" spans="1:14" ht="18.75">
      <c r="A52" s="32"/>
      <c r="B52" s="33" t="s">
        <v>43</v>
      </c>
      <c r="C52" s="92"/>
      <c r="D52" s="92"/>
      <c r="E52" s="49"/>
      <c r="F52" s="50"/>
      <c r="G52" s="51"/>
      <c r="H52" s="40"/>
      <c r="I52" s="41">
        <f>I22+I26+I33+I36+I32</f>
        <v>130393.0759</v>
      </c>
      <c r="J52" s="41">
        <f>J22++J26+J33+J36+J32</f>
        <v>130393.0759</v>
      </c>
      <c r="K52" s="5"/>
      <c r="L52" s="3"/>
      <c r="M52" s="3"/>
      <c r="N52" s="3"/>
    </row>
    <row r="53" spans="1:11" ht="18.75">
      <c r="A53" s="14"/>
      <c r="B53" s="34" t="s">
        <v>19</v>
      </c>
      <c r="C53" s="35"/>
      <c r="D53" s="35"/>
      <c r="E53" s="35"/>
      <c r="F53" s="36" t="s">
        <v>18</v>
      </c>
      <c r="G53" s="36" t="s">
        <v>18</v>
      </c>
      <c r="H53" s="15">
        <f>H20+H52</f>
        <v>30100.4</v>
      </c>
      <c r="I53" s="15">
        <f>I20+I52</f>
        <v>160493.4759</v>
      </c>
      <c r="J53" s="15">
        <f>J20+J52</f>
        <v>190593.87589999998</v>
      </c>
      <c r="K53" s="9"/>
    </row>
    <row r="54" spans="1:11" ht="15">
      <c r="A54" s="9"/>
      <c r="B54" s="9"/>
      <c r="C54" s="9"/>
      <c r="D54" s="9"/>
      <c r="E54" s="9"/>
      <c r="F54" s="10"/>
      <c r="G54" s="10"/>
      <c r="H54" s="9"/>
      <c r="I54" s="9"/>
      <c r="J54" s="9"/>
      <c r="K54" s="9"/>
    </row>
    <row r="55" spans="1:11" ht="18.75">
      <c r="A55" s="9"/>
      <c r="B55" s="1" t="s">
        <v>29</v>
      </c>
      <c r="C55" s="1"/>
      <c r="D55" s="1"/>
      <c r="E55" s="1"/>
      <c r="F55" s="16"/>
      <c r="G55" s="16"/>
      <c r="H55" s="1"/>
      <c r="I55" s="1" t="s">
        <v>30</v>
      </c>
      <c r="J55" s="9"/>
      <c r="K55" s="9"/>
    </row>
    <row r="56" spans="1:11" ht="15">
      <c r="A56" s="9"/>
      <c r="B56" s="9"/>
      <c r="C56" s="9"/>
      <c r="D56" s="9"/>
      <c r="E56" s="9"/>
      <c r="F56" s="10"/>
      <c r="G56" s="10"/>
      <c r="H56" s="9"/>
      <c r="I56" s="9"/>
      <c r="J56" s="9"/>
      <c r="K56" s="9"/>
    </row>
    <row r="57" spans="1:11" ht="15">
      <c r="A57" s="9"/>
      <c r="B57" s="9"/>
      <c r="C57" s="9"/>
      <c r="D57" s="9"/>
      <c r="E57" s="9"/>
      <c r="F57" s="10"/>
      <c r="G57" s="10"/>
      <c r="H57" s="9"/>
      <c r="I57" s="9"/>
      <c r="J57" s="9"/>
      <c r="K57" s="9"/>
    </row>
    <row r="58" spans="1:11" ht="15">
      <c r="A58" s="9"/>
      <c r="B58" s="9"/>
      <c r="C58" s="9"/>
      <c r="D58" s="9"/>
      <c r="E58" s="9"/>
      <c r="F58" s="10"/>
      <c r="G58" s="10"/>
      <c r="H58" s="9"/>
      <c r="I58" s="9"/>
      <c r="J58" s="9"/>
      <c r="K58" s="9"/>
    </row>
    <row r="59" spans="1:11" ht="15">
      <c r="A59" s="9"/>
      <c r="B59" s="9"/>
      <c r="C59" s="9"/>
      <c r="D59" s="9"/>
      <c r="E59" s="9"/>
      <c r="F59" s="10"/>
      <c r="G59" s="10"/>
      <c r="H59" s="9"/>
      <c r="I59" s="9"/>
      <c r="J59" s="9"/>
      <c r="K59" s="9"/>
    </row>
    <row r="60" spans="1:11" ht="15">
      <c r="A60" s="9"/>
      <c r="B60" s="9"/>
      <c r="C60" s="9"/>
      <c r="D60" s="9"/>
      <c r="E60" s="9"/>
      <c r="F60" s="10"/>
      <c r="G60" s="10"/>
      <c r="H60" s="9"/>
      <c r="I60" s="9"/>
      <c r="J60" s="9"/>
      <c r="K60" s="9"/>
    </row>
    <row r="61" spans="1:11" ht="15">
      <c r="A61" s="9"/>
      <c r="B61" s="9"/>
      <c r="C61" s="9"/>
      <c r="D61" s="9"/>
      <c r="E61" s="9"/>
      <c r="F61" s="10"/>
      <c r="G61" s="10"/>
      <c r="H61" s="9"/>
      <c r="I61" s="9"/>
      <c r="J61" s="9"/>
      <c r="K61" s="9"/>
    </row>
    <row r="62" spans="1:11" ht="15">
      <c r="A62" s="9"/>
      <c r="B62" s="9"/>
      <c r="C62" s="9"/>
      <c r="D62" s="9"/>
      <c r="E62" s="9"/>
      <c r="F62" s="10"/>
      <c r="G62" s="10"/>
      <c r="H62" s="9"/>
      <c r="I62" s="9"/>
      <c r="J62" s="9"/>
      <c r="K62" s="9"/>
    </row>
    <row r="63" spans="1:11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1:11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1:11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1:11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1:11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1:11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1:11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1:11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1:11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1:11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1:11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1:11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1:11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1:11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1:11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1:11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1:11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1:11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1:11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1:11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1:11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1:11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</row>
    <row r="115" spans="1:11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 spans="1:11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</row>
    <row r="117" spans="1:11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1:11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</row>
    <row r="119" spans="1:11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1:11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1:11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</row>
    <row r="122" spans="1:11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 spans="1:11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 spans="1:11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</row>
    <row r="125" spans="1:11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</row>
    <row r="126" spans="1:11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1:11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1:11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</row>
    <row r="130" spans="1:11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</row>
    <row r="131" spans="1:11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</row>
    <row r="132" spans="1:11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 spans="1:11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</row>
    <row r="134" spans="1:11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</row>
    <row r="135" spans="1:11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</row>
    <row r="136" spans="1:11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</row>
    <row r="137" spans="1:11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1:11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</row>
    <row r="140" spans="1:11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 spans="1:11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</row>
    <row r="142" spans="1:11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1:11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</row>
    <row r="144" spans="1:11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</row>
    <row r="145" spans="1:11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</row>
    <row r="146" spans="1:11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</row>
    <row r="147" spans="1:11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</row>
    <row r="148" spans="1:11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</row>
    <row r="149" spans="1:11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</row>
    <row r="150" spans="1:11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</row>
    <row r="151" spans="1:11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</row>
    <row r="152" spans="1:11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</row>
    <row r="153" spans="1:11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</row>
    <row r="154" spans="1:11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</row>
    <row r="155" spans="1:11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</row>
    <row r="156" spans="1:11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</row>
    <row r="157" spans="1:11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</row>
    <row r="158" spans="1:11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</row>
    <row r="159" spans="1:11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</row>
    <row r="160" spans="1:11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</row>
    <row r="161" spans="1:11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</row>
    <row r="162" spans="1:11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</row>
    <row r="163" spans="1:11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</row>
  </sheetData>
  <sheetProtection/>
  <mergeCells count="20">
    <mergeCell ref="E7:E8"/>
    <mergeCell ref="F7:F8"/>
    <mergeCell ref="G7:G8"/>
    <mergeCell ref="H7:J7"/>
    <mergeCell ref="B9:J9"/>
    <mergeCell ref="A10:A19"/>
    <mergeCell ref="C10:C20"/>
    <mergeCell ref="D10:D20"/>
    <mergeCell ref="A7:A8"/>
    <mergeCell ref="B7:B8"/>
    <mergeCell ref="C7:C8"/>
    <mergeCell ref="D7:D8"/>
    <mergeCell ref="C33:C52"/>
    <mergeCell ref="D33:D52"/>
    <mergeCell ref="B21:J21"/>
    <mergeCell ref="A22:A25"/>
    <mergeCell ref="C22:C24"/>
    <mergeCell ref="D22:D32"/>
    <mergeCell ref="C25:C32"/>
    <mergeCell ref="A26:A31"/>
  </mergeCells>
  <printOptions/>
  <pageMargins left="0.35" right="0.22" top="0.23" bottom="0.43" header="0.17" footer="0.29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9"/>
  <sheetViews>
    <sheetView tabSelected="1" zoomScale="75" zoomScaleNormal="75" workbookViewId="0" topLeftCell="A1">
      <selection activeCell="G5" sqref="G5"/>
    </sheetView>
  </sheetViews>
  <sheetFormatPr defaultColWidth="9.140625" defaultRowHeight="12.75"/>
  <cols>
    <col min="1" max="1" width="4.7109375" style="0" customWidth="1"/>
    <col min="2" max="2" width="37.421875" style="0" customWidth="1"/>
    <col min="3" max="3" width="20.421875" style="0" customWidth="1"/>
    <col min="4" max="4" width="15.7109375" style="0" customWidth="1"/>
    <col min="5" max="5" width="11.28125" style="0" customWidth="1"/>
    <col min="6" max="6" width="10.7109375" style="0" customWidth="1"/>
    <col min="7" max="7" width="12.7109375" style="0" customWidth="1"/>
    <col min="8" max="8" width="12.421875" style="0" customWidth="1"/>
    <col min="9" max="10" width="13.00390625" style="0" customWidth="1"/>
    <col min="11" max="11" width="12.7109375" style="0" customWidth="1"/>
    <col min="13" max="13" width="14.28125" style="0" bestFit="1" customWidth="1"/>
    <col min="14" max="14" width="9.28125" style="0" bestFit="1" customWidth="1"/>
  </cols>
  <sheetData>
    <row r="1" spans="1:15" ht="18.75">
      <c r="A1" s="1"/>
      <c r="B1" s="1"/>
      <c r="C1" s="1"/>
      <c r="D1" s="1"/>
      <c r="E1" s="73"/>
      <c r="F1" s="1"/>
      <c r="G1" s="73" t="s">
        <v>126</v>
      </c>
      <c r="H1" s="73"/>
      <c r="I1" s="1"/>
      <c r="J1" s="1"/>
      <c r="K1" s="1"/>
      <c r="L1" s="1"/>
      <c r="M1" s="1"/>
      <c r="N1" s="1"/>
      <c r="O1" s="1"/>
    </row>
    <row r="2" spans="1:15" ht="18.75">
      <c r="A2" s="1"/>
      <c r="B2" s="1"/>
      <c r="C2" s="1"/>
      <c r="D2" s="1"/>
      <c r="E2" s="73" t="s">
        <v>124</v>
      </c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.75">
      <c r="A3" s="1"/>
      <c r="B3" s="1"/>
      <c r="C3" s="1"/>
      <c r="D3" s="1"/>
      <c r="E3" s="73" t="s">
        <v>125</v>
      </c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1"/>
      <c r="B4" s="1"/>
      <c r="C4" s="1"/>
      <c r="D4" s="1"/>
      <c r="E4" s="73"/>
      <c r="F4" s="1"/>
      <c r="G4" s="1" t="s">
        <v>131</v>
      </c>
      <c r="H4" s="1"/>
      <c r="I4" s="1"/>
      <c r="J4" s="1"/>
      <c r="K4" s="1"/>
      <c r="L4" s="1"/>
      <c r="M4" s="1"/>
      <c r="N4" s="1"/>
      <c r="O4" s="1"/>
    </row>
    <row r="5" spans="1:15" ht="16.5" customHeight="1">
      <c r="A5" s="1"/>
      <c r="B5" s="1"/>
      <c r="C5" s="1"/>
      <c r="D5" s="1"/>
      <c r="E5" s="73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8.75">
      <c r="A6" s="1"/>
      <c r="B6" s="2" t="s">
        <v>21</v>
      </c>
      <c r="C6" s="2"/>
      <c r="D6" s="2"/>
      <c r="E6" s="73"/>
      <c r="F6" s="2"/>
      <c r="G6" s="2"/>
      <c r="H6" s="2"/>
      <c r="I6" s="2"/>
      <c r="J6" s="2"/>
      <c r="K6" s="2"/>
      <c r="L6" s="2"/>
      <c r="M6" s="2"/>
      <c r="N6" s="2"/>
      <c r="O6" s="1"/>
    </row>
    <row r="7" spans="1:15" ht="18.75">
      <c r="A7" s="1"/>
      <c r="B7" s="2" t="s">
        <v>106</v>
      </c>
      <c r="C7" s="2"/>
      <c r="F7" s="2"/>
      <c r="G7" s="2"/>
      <c r="I7" s="2"/>
      <c r="J7" s="2"/>
      <c r="K7" s="2"/>
      <c r="L7" s="2"/>
      <c r="M7" s="2"/>
      <c r="N7" s="2"/>
      <c r="O7" s="1"/>
    </row>
    <row r="8" spans="1:15" ht="17.25" customHeight="1">
      <c r="A8" s="110" t="s">
        <v>2</v>
      </c>
      <c r="B8" s="109" t="s">
        <v>3</v>
      </c>
      <c r="C8" s="109" t="s">
        <v>4</v>
      </c>
      <c r="D8" s="110" t="s">
        <v>5</v>
      </c>
      <c r="E8" s="110" t="s">
        <v>67</v>
      </c>
      <c r="F8" s="110" t="s">
        <v>6</v>
      </c>
      <c r="G8" s="110" t="s">
        <v>13</v>
      </c>
      <c r="H8" s="118" t="s">
        <v>28</v>
      </c>
      <c r="I8" s="118"/>
      <c r="J8" s="118"/>
      <c r="K8" s="118"/>
      <c r="L8" s="5"/>
      <c r="M8" s="3"/>
      <c r="N8" s="3"/>
      <c r="O8" s="3"/>
    </row>
    <row r="9" spans="1:15" ht="17.25" customHeight="1">
      <c r="A9" s="114"/>
      <c r="B9" s="86"/>
      <c r="C9" s="86"/>
      <c r="D9" s="111"/>
      <c r="E9" s="111"/>
      <c r="F9" s="111"/>
      <c r="G9" s="111"/>
      <c r="H9" s="58" t="s">
        <v>7</v>
      </c>
      <c r="I9" s="58" t="s">
        <v>8</v>
      </c>
      <c r="J9" s="58" t="s">
        <v>107</v>
      </c>
      <c r="K9" s="58" t="s">
        <v>9</v>
      </c>
      <c r="L9" s="5"/>
      <c r="M9" s="3"/>
      <c r="N9" s="3"/>
      <c r="O9" s="3"/>
    </row>
    <row r="10" spans="1:15" ht="18" customHeight="1">
      <c r="A10" s="54" t="s">
        <v>39</v>
      </c>
      <c r="B10" s="102" t="s">
        <v>41</v>
      </c>
      <c r="C10" s="102"/>
      <c r="D10" s="102"/>
      <c r="E10" s="102"/>
      <c r="F10" s="102"/>
      <c r="G10" s="102"/>
      <c r="H10" s="102"/>
      <c r="I10" s="102"/>
      <c r="J10" s="102"/>
      <c r="K10" s="103"/>
      <c r="L10" s="5"/>
      <c r="M10" s="3"/>
      <c r="N10" s="3"/>
      <c r="O10" s="3"/>
    </row>
    <row r="11" spans="1:15" ht="49.5" customHeight="1">
      <c r="A11" s="90">
        <v>1</v>
      </c>
      <c r="B11" s="11" t="s">
        <v>11</v>
      </c>
      <c r="C11" s="94" t="s">
        <v>80</v>
      </c>
      <c r="D11" s="94" t="s">
        <v>10</v>
      </c>
      <c r="E11" s="17"/>
      <c r="F11" s="28" t="s">
        <v>18</v>
      </c>
      <c r="G11" s="8" t="s">
        <v>18</v>
      </c>
      <c r="H11" s="13">
        <f>+H12+H13+H14+H15+H16+H17+H18+H19+H20</f>
        <v>30100.4</v>
      </c>
      <c r="I11" s="13">
        <f>+I12+I13+I14+I15+I16+I17+I18+I19+I20</f>
        <v>30100.4</v>
      </c>
      <c r="J11" s="13"/>
      <c r="K11" s="13">
        <f>+K12+K13+K14+K15+K16+K17+K18+K19+K20</f>
        <v>60200.8</v>
      </c>
      <c r="L11" s="5"/>
      <c r="M11" s="12"/>
      <c r="N11" s="3"/>
      <c r="O11" s="3"/>
    </row>
    <row r="12" spans="1:15" ht="18.75">
      <c r="A12" s="95"/>
      <c r="B12" s="7" t="s">
        <v>12</v>
      </c>
      <c r="C12" s="91"/>
      <c r="D12" s="91"/>
      <c r="E12" s="4" t="s">
        <v>33</v>
      </c>
      <c r="F12" s="28">
        <v>22</v>
      </c>
      <c r="G12" s="8">
        <v>37.86</v>
      </c>
      <c r="H12" s="8">
        <f>11*G12</f>
        <v>416.46</v>
      </c>
      <c r="I12" s="8">
        <f>11*G12</f>
        <v>416.46</v>
      </c>
      <c r="J12" s="8"/>
      <c r="K12" s="8">
        <f>+H12+I12</f>
        <v>832.92</v>
      </c>
      <c r="L12" s="5"/>
      <c r="M12" s="3"/>
      <c r="N12" s="3"/>
      <c r="O12" s="3"/>
    </row>
    <row r="13" spans="1:15" ht="18.75">
      <c r="A13" s="95"/>
      <c r="B13" s="7" t="s">
        <v>14</v>
      </c>
      <c r="C13" s="91"/>
      <c r="D13" s="91"/>
      <c r="E13" s="4" t="s">
        <v>33</v>
      </c>
      <c r="F13" s="28">
        <v>22</v>
      </c>
      <c r="G13" s="8">
        <v>559.98</v>
      </c>
      <c r="H13" s="8">
        <f aca="true" t="shared" si="0" ref="H13:H20">11*G13</f>
        <v>6159.780000000001</v>
      </c>
      <c r="I13" s="8">
        <f aca="true" t="shared" si="1" ref="I13:I20">11*G13</f>
        <v>6159.780000000001</v>
      </c>
      <c r="J13" s="8"/>
      <c r="K13" s="8">
        <f aca="true" t="shared" si="2" ref="K13:K21">+H13+I13</f>
        <v>12319.560000000001</v>
      </c>
      <c r="L13" s="5"/>
      <c r="M13" s="3"/>
      <c r="N13" s="3"/>
      <c r="O13" s="3"/>
    </row>
    <row r="14" spans="1:15" ht="18.75">
      <c r="A14" s="95"/>
      <c r="B14" s="7" t="s">
        <v>15</v>
      </c>
      <c r="C14" s="91"/>
      <c r="D14" s="91"/>
      <c r="E14" s="4" t="s">
        <v>33</v>
      </c>
      <c r="F14" s="28">
        <v>22</v>
      </c>
      <c r="G14" s="8">
        <v>320.64</v>
      </c>
      <c r="H14" s="8">
        <f t="shared" si="0"/>
        <v>3527.04</v>
      </c>
      <c r="I14" s="8">
        <f t="shared" si="1"/>
        <v>3527.04</v>
      </c>
      <c r="J14" s="8"/>
      <c r="K14" s="8">
        <f t="shared" si="2"/>
        <v>7054.08</v>
      </c>
      <c r="L14" s="5"/>
      <c r="M14" s="3"/>
      <c r="N14" s="3"/>
      <c r="O14" s="3"/>
    </row>
    <row r="15" spans="1:15" ht="18.75">
      <c r="A15" s="95"/>
      <c r="B15" s="7" t="s">
        <v>22</v>
      </c>
      <c r="C15" s="91"/>
      <c r="D15" s="91"/>
      <c r="E15" s="4" t="s">
        <v>33</v>
      </c>
      <c r="F15" s="28">
        <v>22</v>
      </c>
      <c r="G15" s="8">
        <v>59.9</v>
      </c>
      <c r="H15" s="8">
        <f t="shared" si="0"/>
        <v>658.9</v>
      </c>
      <c r="I15" s="8">
        <f t="shared" si="1"/>
        <v>658.9</v>
      </c>
      <c r="J15" s="8"/>
      <c r="K15" s="8">
        <f t="shared" si="2"/>
        <v>1317.8</v>
      </c>
      <c r="L15" s="5"/>
      <c r="M15" s="3"/>
      <c r="N15" s="3"/>
      <c r="O15" s="3"/>
    </row>
    <row r="16" spans="1:15" ht="18.75">
      <c r="A16" s="95"/>
      <c r="B16" s="7" t="s">
        <v>23</v>
      </c>
      <c r="C16" s="91"/>
      <c r="D16" s="91"/>
      <c r="E16" s="4" t="s">
        <v>33</v>
      </c>
      <c r="F16" s="28">
        <v>22</v>
      </c>
      <c r="G16" s="8">
        <v>34.99</v>
      </c>
      <c r="H16" s="8">
        <f t="shared" si="0"/>
        <v>384.89000000000004</v>
      </c>
      <c r="I16" s="8">
        <f t="shared" si="1"/>
        <v>384.89000000000004</v>
      </c>
      <c r="J16" s="8"/>
      <c r="K16" s="8">
        <f t="shared" si="2"/>
        <v>769.7800000000001</v>
      </c>
      <c r="L16" s="5"/>
      <c r="M16" s="3"/>
      <c r="N16" s="3"/>
      <c r="O16" s="3"/>
    </row>
    <row r="17" spans="1:15" ht="18.75">
      <c r="A17" s="95"/>
      <c r="B17" s="7" t="s">
        <v>24</v>
      </c>
      <c r="C17" s="91"/>
      <c r="D17" s="91"/>
      <c r="E17" s="4" t="s">
        <v>33</v>
      </c>
      <c r="F17" s="28">
        <v>22</v>
      </c>
      <c r="G17" s="8">
        <v>190.05</v>
      </c>
      <c r="H17" s="8">
        <f t="shared" si="0"/>
        <v>2090.55</v>
      </c>
      <c r="I17" s="8">
        <f t="shared" si="1"/>
        <v>2090.55</v>
      </c>
      <c r="J17" s="8"/>
      <c r="K17" s="8">
        <f t="shared" si="2"/>
        <v>4181.1</v>
      </c>
      <c r="L17" s="5"/>
      <c r="M17" s="3"/>
      <c r="N17" s="3"/>
      <c r="O17" s="3"/>
    </row>
    <row r="18" spans="1:15" ht="21" customHeight="1">
      <c r="A18" s="95"/>
      <c r="B18" s="7" t="s">
        <v>25</v>
      </c>
      <c r="C18" s="91"/>
      <c r="D18" s="91"/>
      <c r="E18" s="4" t="s">
        <v>33</v>
      </c>
      <c r="F18" s="28">
        <v>22</v>
      </c>
      <c r="G18" s="8">
        <v>34.98</v>
      </c>
      <c r="H18" s="8">
        <f t="shared" si="0"/>
        <v>384.78</v>
      </c>
      <c r="I18" s="8">
        <f t="shared" si="1"/>
        <v>384.78</v>
      </c>
      <c r="J18" s="8"/>
      <c r="K18" s="8">
        <f t="shared" si="2"/>
        <v>769.56</v>
      </c>
      <c r="L18" s="5"/>
      <c r="M18" s="3"/>
      <c r="N18" s="3"/>
      <c r="O18" s="3"/>
    </row>
    <row r="19" spans="1:15" ht="24" customHeight="1">
      <c r="A19" s="95"/>
      <c r="B19" s="7" t="s">
        <v>16</v>
      </c>
      <c r="C19" s="91"/>
      <c r="D19" s="91"/>
      <c r="E19" s="4" t="s">
        <v>33</v>
      </c>
      <c r="F19" s="28">
        <v>22</v>
      </c>
      <c r="G19" s="8">
        <v>1365</v>
      </c>
      <c r="H19" s="8">
        <f t="shared" si="0"/>
        <v>15015</v>
      </c>
      <c r="I19" s="8">
        <f t="shared" si="1"/>
        <v>15015</v>
      </c>
      <c r="J19" s="8"/>
      <c r="K19" s="8">
        <f t="shared" si="2"/>
        <v>30030</v>
      </c>
      <c r="L19" s="5"/>
      <c r="M19" s="3"/>
      <c r="N19" s="3"/>
      <c r="O19" s="3"/>
    </row>
    <row r="20" spans="1:15" ht="18.75">
      <c r="A20" s="95"/>
      <c r="B20" s="27" t="s">
        <v>17</v>
      </c>
      <c r="C20" s="91"/>
      <c r="D20" s="91"/>
      <c r="E20" s="4" t="s">
        <v>33</v>
      </c>
      <c r="F20" s="30">
        <v>22</v>
      </c>
      <c r="G20" s="22">
        <v>133</v>
      </c>
      <c r="H20" s="22">
        <f t="shared" si="0"/>
        <v>1463</v>
      </c>
      <c r="I20" s="22">
        <f t="shared" si="1"/>
        <v>1463</v>
      </c>
      <c r="J20" s="22"/>
      <c r="K20" s="22">
        <f t="shared" si="2"/>
        <v>2926</v>
      </c>
      <c r="L20" s="5"/>
      <c r="M20" s="3"/>
      <c r="N20" s="3"/>
      <c r="O20" s="3"/>
    </row>
    <row r="21" spans="1:15" ht="18.75">
      <c r="A21" s="92"/>
      <c r="B21" s="33" t="s">
        <v>42</v>
      </c>
      <c r="C21" s="92"/>
      <c r="D21" s="92"/>
      <c r="E21" s="4"/>
      <c r="F21" s="6" t="s">
        <v>18</v>
      </c>
      <c r="G21" s="8" t="s">
        <v>18</v>
      </c>
      <c r="H21" s="37">
        <f>SUM(H11)</f>
        <v>30100.4</v>
      </c>
      <c r="I21" s="38">
        <f>I11</f>
        <v>30100.4</v>
      </c>
      <c r="J21" s="38"/>
      <c r="K21" s="38">
        <f t="shared" si="2"/>
        <v>60200.8</v>
      </c>
      <c r="L21" s="5"/>
      <c r="M21" s="3"/>
      <c r="N21" s="3"/>
      <c r="O21" s="3"/>
    </row>
    <row r="22" spans="1:15" ht="18" customHeight="1">
      <c r="A22" s="55" t="s">
        <v>40</v>
      </c>
      <c r="B22" s="99" t="s">
        <v>48</v>
      </c>
      <c r="C22" s="99"/>
      <c r="D22" s="99"/>
      <c r="E22" s="99"/>
      <c r="F22" s="99"/>
      <c r="G22" s="99"/>
      <c r="H22" s="100"/>
      <c r="I22" s="100"/>
      <c r="J22" s="100"/>
      <c r="K22" s="101"/>
      <c r="L22" s="5"/>
      <c r="M22" s="3"/>
      <c r="N22" s="3"/>
      <c r="O22" s="3"/>
    </row>
    <row r="23" spans="1:15" ht="33" customHeight="1">
      <c r="A23" s="87">
        <v>1</v>
      </c>
      <c r="B23" s="31" t="s">
        <v>78</v>
      </c>
      <c r="C23" s="104" t="s">
        <v>85</v>
      </c>
      <c r="D23" s="94" t="s">
        <v>10</v>
      </c>
      <c r="E23" s="20"/>
      <c r="F23" s="24" t="s">
        <v>18</v>
      </c>
      <c r="G23" s="23" t="s">
        <v>18</v>
      </c>
      <c r="H23" s="29"/>
      <c r="I23" s="29">
        <f>SUM(I24:I26)</f>
        <v>42000</v>
      </c>
      <c r="J23" s="29"/>
      <c r="K23" s="29">
        <f>SUM(K24:K26)</f>
        <v>42000</v>
      </c>
      <c r="L23" s="5"/>
      <c r="M23" s="3"/>
      <c r="N23" s="3"/>
      <c r="O23" s="3"/>
    </row>
    <row r="24" spans="1:15" ht="40.5" customHeight="1">
      <c r="A24" s="88"/>
      <c r="B24" s="7" t="s">
        <v>49</v>
      </c>
      <c r="C24" s="88"/>
      <c r="D24" s="93"/>
      <c r="E24" s="4" t="s">
        <v>33</v>
      </c>
      <c r="F24" s="28">
        <v>280</v>
      </c>
      <c r="G24" s="8">
        <v>120</v>
      </c>
      <c r="H24" s="8"/>
      <c r="I24" s="8">
        <f>F24*G24</f>
        <v>33600</v>
      </c>
      <c r="J24" s="8"/>
      <c r="K24" s="8">
        <f>H24+I24</f>
        <v>33600</v>
      </c>
      <c r="L24" s="5"/>
      <c r="M24" s="12"/>
      <c r="N24" s="3"/>
      <c r="O24" s="3"/>
    </row>
    <row r="25" spans="1:15" ht="42" customHeight="1">
      <c r="A25" s="88"/>
      <c r="B25" s="7" t="s">
        <v>47</v>
      </c>
      <c r="C25" s="88"/>
      <c r="D25" s="93"/>
      <c r="E25" s="4" t="s">
        <v>33</v>
      </c>
      <c r="F25" s="28">
        <v>140</v>
      </c>
      <c r="G25" s="8">
        <v>40</v>
      </c>
      <c r="H25" s="8"/>
      <c r="I25" s="8">
        <f>F25*G25</f>
        <v>5600</v>
      </c>
      <c r="J25" s="8"/>
      <c r="K25" s="8">
        <f>H25+I25</f>
        <v>5600</v>
      </c>
      <c r="L25" s="5"/>
      <c r="M25" s="3"/>
      <c r="N25" s="3"/>
      <c r="O25" s="3"/>
    </row>
    <row r="26" spans="1:14" ht="31.5" customHeight="1">
      <c r="A26" s="88"/>
      <c r="B26" s="7" t="s">
        <v>36</v>
      </c>
      <c r="C26" s="88"/>
      <c r="D26" s="93"/>
      <c r="E26" s="4" t="s">
        <v>33</v>
      </c>
      <c r="F26" s="28">
        <v>140</v>
      </c>
      <c r="G26" s="39">
        <v>20</v>
      </c>
      <c r="H26" s="8"/>
      <c r="I26" s="8">
        <f>F26*G26</f>
        <v>2800</v>
      </c>
      <c r="J26" s="8"/>
      <c r="K26" s="8">
        <f>H26+I26</f>
        <v>2800</v>
      </c>
      <c r="L26" s="5"/>
      <c r="M26" s="3"/>
      <c r="N26" s="3"/>
    </row>
    <row r="27" spans="1:15" ht="30" customHeight="1">
      <c r="A27" s="87">
        <v>2</v>
      </c>
      <c r="B27" s="11" t="s">
        <v>79</v>
      </c>
      <c r="C27" s="112"/>
      <c r="D27" s="93"/>
      <c r="E27" s="4"/>
      <c r="F27" s="28" t="s">
        <v>18</v>
      </c>
      <c r="G27" s="8" t="s">
        <v>18</v>
      </c>
      <c r="H27" s="8"/>
      <c r="I27" s="13">
        <f>I28+I29+I30+I31+I32</f>
        <v>5459</v>
      </c>
      <c r="J27" s="13"/>
      <c r="K27" s="13">
        <f>K28+K29+K30+K31+K32</f>
        <v>5459</v>
      </c>
      <c r="L27" s="5"/>
      <c r="M27" s="12"/>
      <c r="N27" s="3"/>
      <c r="O27" s="3"/>
    </row>
    <row r="28" spans="1:15" ht="18.75">
      <c r="A28" s="88"/>
      <c r="B28" s="7" t="s">
        <v>44</v>
      </c>
      <c r="C28" s="112"/>
      <c r="D28" s="93"/>
      <c r="E28" s="4" t="s">
        <v>33</v>
      </c>
      <c r="F28" s="28">
        <v>2000</v>
      </c>
      <c r="G28" s="8">
        <v>0.48</v>
      </c>
      <c r="H28" s="8"/>
      <c r="I28" s="8">
        <f aca="true" t="shared" si="3" ref="I28:I33">F28*G28</f>
        <v>960</v>
      </c>
      <c r="J28" s="8"/>
      <c r="K28" s="8">
        <f aca="true" t="shared" si="4" ref="K28:K36">H28+I28</f>
        <v>960</v>
      </c>
      <c r="L28" s="5"/>
      <c r="M28" s="3"/>
      <c r="N28" s="3"/>
      <c r="O28" s="3"/>
    </row>
    <row r="29" spans="1:15" ht="18.75">
      <c r="A29" s="88"/>
      <c r="B29" s="7" t="s">
        <v>45</v>
      </c>
      <c r="C29" s="112"/>
      <c r="D29" s="113"/>
      <c r="E29" s="4" t="s">
        <v>33</v>
      </c>
      <c r="F29" s="6">
        <v>5000</v>
      </c>
      <c r="G29" s="8">
        <v>0.46</v>
      </c>
      <c r="H29" s="8"/>
      <c r="I29" s="8">
        <f t="shared" si="3"/>
        <v>2300</v>
      </c>
      <c r="J29" s="8"/>
      <c r="K29" s="8">
        <f t="shared" si="4"/>
        <v>2300</v>
      </c>
      <c r="L29" s="5"/>
      <c r="M29" s="3"/>
      <c r="N29" s="3"/>
      <c r="O29" s="3"/>
    </row>
    <row r="30" spans="1:15" ht="18.75">
      <c r="A30" s="88"/>
      <c r="B30" s="7" t="s">
        <v>51</v>
      </c>
      <c r="C30" s="94" t="s">
        <v>85</v>
      </c>
      <c r="D30" s="94" t="s">
        <v>10</v>
      </c>
      <c r="E30" s="4" t="s">
        <v>33</v>
      </c>
      <c r="F30" s="6">
        <v>2000</v>
      </c>
      <c r="G30" s="8">
        <v>0.205</v>
      </c>
      <c r="H30" s="8"/>
      <c r="I30" s="8">
        <f t="shared" si="3"/>
        <v>410</v>
      </c>
      <c r="J30" s="8"/>
      <c r="K30" s="8">
        <f t="shared" si="4"/>
        <v>410</v>
      </c>
      <c r="L30" s="5"/>
      <c r="M30" s="3"/>
      <c r="N30" s="3"/>
      <c r="O30" s="3"/>
    </row>
    <row r="31" spans="1:15" ht="18.75">
      <c r="A31" s="88"/>
      <c r="B31" s="7" t="s">
        <v>50</v>
      </c>
      <c r="C31" s="93"/>
      <c r="D31" s="93"/>
      <c r="E31" s="4" t="s">
        <v>33</v>
      </c>
      <c r="F31" s="43">
        <v>5000</v>
      </c>
      <c r="G31" s="8">
        <v>0.18</v>
      </c>
      <c r="H31" s="8"/>
      <c r="I31" s="8">
        <f t="shared" si="3"/>
        <v>900</v>
      </c>
      <c r="J31" s="8"/>
      <c r="K31" s="8">
        <f t="shared" si="4"/>
        <v>900</v>
      </c>
      <c r="L31" s="5"/>
      <c r="M31" s="3"/>
      <c r="N31" s="3"/>
      <c r="O31" s="3"/>
    </row>
    <row r="32" spans="1:15" ht="18.75">
      <c r="A32" s="88"/>
      <c r="B32" s="7" t="s">
        <v>46</v>
      </c>
      <c r="C32" s="93"/>
      <c r="D32" s="93"/>
      <c r="E32" s="4" t="s">
        <v>33</v>
      </c>
      <c r="F32" s="28">
        <v>7000</v>
      </c>
      <c r="G32" s="8">
        <v>0.127</v>
      </c>
      <c r="H32" s="8"/>
      <c r="I32" s="8">
        <f t="shared" si="3"/>
        <v>889</v>
      </c>
      <c r="J32" s="8"/>
      <c r="K32" s="8">
        <f t="shared" si="4"/>
        <v>889</v>
      </c>
      <c r="L32" s="5"/>
      <c r="M32" s="3"/>
      <c r="N32" s="3"/>
      <c r="O32" s="3"/>
    </row>
    <row r="33" spans="1:15" ht="31.5">
      <c r="A33" s="56">
        <v>3</v>
      </c>
      <c r="B33" s="11" t="s">
        <v>82</v>
      </c>
      <c r="C33" s="93"/>
      <c r="D33" s="93"/>
      <c r="E33" s="17" t="s">
        <v>33</v>
      </c>
      <c r="F33" s="28">
        <v>3</v>
      </c>
      <c r="G33" s="8">
        <v>4170</v>
      </c>
      <c r="H33" s="8"/>
      <c r="I33" s="13">
        <f t="shared" si="3"/>
        <v>12510</v>
      </c>
      <c r="J33" s="13"/>
      <c r="K33" s="13">
        <f t="shared" si="4"/>
        <v>12510</v>
      </c>
      <c r="L33" s="5"/>
      <c r="M33" s="3"/>
      <c r="N33" s="3"/>
      <c r="O33" s="3"/>
    </row>
    <row r="34" spans="1:15" ht="18.75">
      <c r="A34" s="56">
        <v>5</v>
      </c>
      <c r="B34" s="11" t="s">
        <v>83</v>
      </c>
      <c r="C34" s="93"/>
      <c r="D34" s="93"/>
      <c r="E34" s="4" t="s">
        <v>33</v>
      </c>
      <c r="F34" s="6">
        <v>15</v>
      </c>
      <c r="G34" s="8">
        <v>480</v>
      </c>
      <c r="H34" s="8"/>
      <c r="I34" s="13">
        <f>+F34*G34</f>
        <v>7200</v>
      </c>
      <c r="J34" s="13"/>
      <c r="K34" s="13">
        <f t="shared" si="4"/>
        <v>7200</v>
      </c>
      <c r="L34" s="5"/>
      <c r="M34" s="12"/>
      <c r="N34" s="3"/>
      <c r="O34" s="3"/>
    </row>
    <row r="35" spans="1:15" ht="31.5">
      <c r="A35" s="18">
        <v>7</v>
      </c>
      <c r="B35" s="11" t="s">
        <v>86</v>
      </c>
      <c r="C35" s="93"/>
      <c r="D35" s="93"/>
      <c r="E35" s="17" t="s">
        <v>33</v>
      </c>
      <c r="F35" s="6">
        <v>1200</v>
      </c>
      <c r="G35" s="8">
        <v>6.18</v>
      </c>
      <c r="H35" s="8"/>
      <c r="I35" s="13">
        <f>+F35*G35</f>
        <v>7416</v>
      </c>
      <c r="J35" s="13"/>
      <c r="K35" s="13">
        <f t="shared" si="4"/>
        <v>7416</v>
      </c>
      <c r="L35" s="5"/>
      <c r="M35" s="12"/>
      <c r="N35" s="3"/>
      <c r="O35" s="3"/>
    </row>
    <row r="36" spans="1:15" ht="47.25">
      <c r="A36" s="18">
        <v>8</v>
      </c>
      <c r="B36" s="11" t="s">
        <v>87</v>
      </c>
      <c r="C36" s="93"/>
      <c r="D36" s="93"/>
      <c r="E36" s="17" t="s">
        <v>33</v>
      </c>
      <c r="F36" s="6">
        <v>300</v>
      </c>
      <c r="G36" s="8">
        <v>3.35</v>
      </c>
      <c r="H36" s="8"/>
      <c r="I36" s="13">
        <f>+F36*G36</f>
        <v>1005</v>
      </c>
      <c r="J36" s="13"/>
      <c r="K36" s="13">
        <f t="shared" si="4"/>
        <v>1005</v>
      </c>
      <c r="L36" s="5"/>
      <c r="M36" s="12"/>
      <c r="N36" s="3"/>
      <c r="O36" s="3"/>
    </row>
    <row r="37" spans="1:15" ht="51" customHeight="1">
      <c r="A37" s="18">
        <v>9</v>
      </c>
      <c r="B37" s="11" t="s">
        <v>81</v>
      </c>
      <c r="C37" s="93"/>
      <c r="D37" s="93"/>
      <c r="E37" s="17"/>
      <c r="F37" s="6" t="s">
        <v>18</v>
      </c>
      <c r="G37" s="8" t="s">
        <v>18</v>
      </c>
      <c r="H37" s="8"/>
      <c r="I37" s="13">
        <v>17844</v>
      </c>
      <c r="J37" s="13"/>
      <c r="K37" s="13">
        <f>+I37+H37</f>
        <v>17844</v>
      </c>
      <c r="L37" s="5"/>
      <c r="M37" s="12"/>
      <c r="N37" s="3"/>
      <c r="O37" s="3"/>
    </row>
    <row r="38" spans="1:15" ht="18.75">
      <c r="A38" s="56">
        <v>10</v>
      </c>
      <c r="B38" s="11" t="s">
        <v>77</v>
      </c>
      <c r="C38" s="113"/>
      <c r="D38" s="113"/>
      <c r="E38" s="17" t="s">
        <v>33</v>
      </c>
      <c r="F38" s="28">
        <v>10</v>
      </c>
      <c r="G38" s="8">
        <v>898</v>
      </c>
      <c r="H38" s="8"/>
      <c r="I38" s="13">
        <f>F38*G38</f>
        <v>8980</v>
      </c>
      <c r="J38" s="13"/>
      <c r="K38" s="13">
        <f>H38+I38</f>
        <v>8980</v>
      </c>
      <c r="L38" s="5"/>
      <c r="M38" s="3"/>
      <c r="N38" s="3"/>
      <c r="O38" s="3"/>
    </row>
    <row r="39" spans="1:15" ht="18.75">
      <c r="A39" s="56"/>
      <c r="B39" s="33" t="s">
        <v>43</v>
      </c>
      <c r="C39" s="64"/>
      <c r="D39" s="52"/>
      <c r="E39" s="49"/>
      <c r="F39" s="50"/>
      <c r="G39" s="51"/>
      <c r="H39" s="40"/>
      <c r="I39" s="41">
        <f>+I23+I27+I33+I34+I35+I36+I37+I38</f>
        <v>102414</v>
      </c>
      <c r="J39" s="41"/>
      <c r="K39" s="41">
        <f>+I39+H39</f>
        <v>102414</v>
      </c>
      <c r="L39" s="5"/>
      <c r="M39" s="3"/>
      <c r="N39" s="3"/>
      <c r="O39" s="3"/>
    </row>
    <row r="40" spans="1:15" ht="42" customHeight="1">
      <c r="A40" s="115" t="s">
        <v>90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7"/>
      <c r="L40" s="5"/>
      <c r="M40" s="3"/>
      <c r="N40" s="3"/>
      <c r="O40" s="3"/>
    </row>
    <row r="41" spans="1:15" ht="75.75" customHeight="1">
      <c r="A41" s="56">
        <v>1</v>
      </c>
      <c r="B41" s="62" t="s">
        <v>91</v>
      </c>
      <c r="C41" s="94" t="s">
        <v>88</v>
      </c>
      <c r="D41" s="94" t="s">
        <v>10</v>
      </c>
      <c r="E41" s="59" t="s">
        <v>89</v>
      </c>
      <c r="F41" s="44">
        <v>350</v>
      </c>
      <c r="G41" s="45">
        <v>32.7</v>
      </c>
      <c r="H41" s="67"/>
      <c r="I41" s="68">
        <f>+F41*G41</f>
        <v>11445.000000000002</v>
      </c>
      <c r="J41" s="68"/>
      <c r="K41" s="68">
        <f>+H41+I41</f>
        <v>11445.000000000002</v>
      </c>
      <c r="L41" s="5"/>
      <c r="M41" s="3"/>
      <c r="N41" s="3"/>
      <c r="O41" s="3"/>
    </row>
    <row r="42" spans="1:15" ht="18.75">
      <c r="A42" s="56"/>
      <c r="B42" s="33" t="s">
        <v>92</v>
      </c>
      <c r="C42" s="107"/>
      <c r="D42" s="92"/>
      <c r="E42" s="59"/>
      <c r="F42" s="60" t="s">
        <v>18</v>
      </c>
      <c r="G42" s="61" t="s">
        <v>18</v>
      </c>
      <c r="H42" s="40"/>
      <c r="I42" s="41">
        <f>+I41</f>
        <v>11445.000000000002</v>
      </c>
      <c r="J42" s="41"/>
      <c r="K42" s="41">
        <f>+K41</f>
        <v>11445.000000000002</v>
      </c>
      <c r="L42" s="5"/>
      <c r="M42" s="3"/>
      <c r="N42" s="3"/>
      <c r="O42" s="3"/>
    </row>
    <row r="43" spans="1:15" ht="18.75">
      <c r="A43" s="115" t="s">
        <v>112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7"/>
      <c r="L43" s="5"/>
      <c r="M43" s="3"/>
      <c r="N43" s="3"/>
      <c r="O43" s="3"/>
    </row>
    <row r="44" spans="1:15" ht="164.25" customHeight="1">
      <c r="A44" s="90">
        <v>1</v>
      </c>
      <c r="B44" s="11" t="s">
        <v>113</v>
      </c>
      <c r="C44" s="104" t="s">
        <v>84</v>
      </c>
      <c r="D44" s="94" t="s">
        <v>95</v>
      </c>
      <c r="E44" s="49"/>
      <c r="F44" s="46" t="s">
        <v>18</v>
      </c>
      <c r="G44" s="39" t="s">
        <v>18</v>
      </c>
      <c r="H44" s="39"/>
      <c r="I44" s="68">
        <f>+I45+I46</f>
        <v>235000</v>
      </c>
      <c r="J44" s="68"/>
      <c r="K44" s="68">
        <f>+K45+K46</f>
        <v>235000</v>
      </c>
      <c r="L44" s="5"/>
      <c r="M44" s="3"/>
      <c r="N44" s="3"/>
      <c r="O44" s="3"/>
    </row>
    <row r="45" spans="1:15" ht="33" customHeight="1">
      <c r="A45" s="95"/>
      <c r="B45" s="7" t="s">
        <v>93</v>
      </c>
      <c r="C45" s="104"/>
      <c r="D45" s="91"/>
      <c r="E45" s="4"/>
      <c r="F45" s="46"/>
      <c r="G45" s="39"/>
      <c r="H45" s="39"/>
      <c r="I45" s="39">
        <v>180000</v>
      </c>
      <c r="J45" s="39"/>
      <c r="K45" s="68">
        <f>+I45+H45</f>
        <v>180000</v>
      </c>
      <c r="L45" s="5"/>
      <c r="M45" s="3"/>
      <c r="N45" s="3"/>
      <c r="O45" s="3"/>
    </row>
    <row r="46" spans="1:15" ht="31.5">
      <c r="A46" s="108"/>
      <c r="B46" s="7" t="s">
        <v>94</v>
      </c>
      <c r="C46" s="104"/>
      <c r="D46" s="92"/>
      <c r="E46" s="66"/>
      <c r="F46" s="44"/>
      <c r="G46" s="45"/>
      <c r="H46" s="67"/>
      <c r="I46" s="39">
        <v>55000</v>
      </c>
      <c r="J46" s="39"/>
      <c r="K46" s="68">
        <f>+I46+H46</f>
        <v>55000</v>
      </c>
      <c r="L46" s="5"/>
      <c r="M46" s="3"/>
      <c r="N46" s="3"/>
      <c r="O46" s="3"/>
    </row>
    <row r="47" spans="1:15" ht="35.25" customHeight="1">
      <c r="A47" s="90">
        <v>2</v>
      </c>
      <c r="B47" s="11" t="s">
        <v>79</v>
      </c>
      <c r="C47" s="94" t="s">
        <v>84</v>
      </c>
      <c r="D47" s="94" t="s">
        <v>10</v>
      </c>
      <c r="E47" s="4"/>
      <c r="F47" s="46" t="s">
        <v>18</v>
      </c>
      <c r="G47" s="39" t="s">
        <v>18</v>
      </c>
      <c r="H47" s="39"/>
      <c r="I47" s="68">
        <f>+I48+I49+I50+I51+I52</f>
        <v>3931</v>
      </c>
      <c r="J47" s="68"/>
      <c r="K47" s="68">
        <f>+K48+K49+K50+K51+K52</f>
        <v>3931</v>
      </c>
      <c r="L47" s="5"/>
      <c r="M47" s="3"/>
      <c r="N47" s="3"/>
      <c r="O47" s="3"/>
    </row>
    <row r="48" spans="1:15" ht="18.75">
      <c r="A48" s="95"/>
      <c r="B48" s="7" t="s">
        <v>44</v>
      </c>
      <c r="C48" s="93"/>
      <c r="D48" s="91"/>
      <c r="E48" s="66" t="s">
        <v>33</v>
      </c>
      <c r="F48" s="44">
        <v>1200</v>
      </c>
      <c r="G48" s="45">
        <v>0.48</v>
      </c>
      <c r="H48" s="67"/>
      <c r="I48" s="39">
        <f>+F48*G48</f>
        <v>576</v>
      </c>
      <c r="J48" s="39"/>
      <c r="K48" s="68">
        <f>+H48+I48</f>
        <v>576</v>
      </c>
      <c r="L48" s="5"/>
      <c r="M48" s="3"/>
      <c r="N48" s="3"/>
      <c r="O48" s="3"/>
    </row>
    <row r="49" spans="1:15" ht="18.75">
      <c r="A49" s="95"/>
      <c r="B49" s="7" t="s">
        <v>45</v>
      </c>
      <c r="C49" s="93"/>
      <c r="D49" s="91"/>
      <c r="E49" s="66" t="s">
        <v>33</v>
      </c>
      <c r="F49" s="44">
        <v>4500</v>
      </c>
      <c r="G49" s="45">
        <v>0.46</v>
      </c>
      <c r="H49" s="67"/>
      <c r="I49" s="39">
        <f>+F49*G49</f>
        <v>2070</v>
      </c>
      <c r="J49" s="39"/>
      <c r="K49" s="68">
        <f>+H49+I49</f>
        <v>2070</v>
      </c>
      <c r="L49" s="5"/>
      <c r="M49" s="3"/>
      <c r="N49" s="3"/>
      <c r="O49" s="3"/>
    </row>
    <row r="50" spans="1:15" ht="18.75">
      <c r="A50" s="95"/>
      <c r="B50" s="7" t="s">
        <v>51</v>
      </c>
      <c r="C50" s="93"/>
      <c r="D50" s="91"/>
      <c r="E50" s="66" t="s">
        <v>33</v>
      </c>
      <c r="F50" s="44">
        <v>1200</v>
      </c>
      <c r="G50" s="45">
        <v>0.205</v>
      </c>
      <c r="H50" s="67"/>
      <c r="I50" s="39">
        <f>+F50*G50</f>
        <v>245.99999999999997</v>
      </c>
      <c r="J50" s="39"/>
      <c r="K50" s="68">
        <f>+H50+I50</f>
        <v>245.99999999999997</v>
      </c>
      <c r="L50" s="5"/>
      <c r="M50" s="3"/>
      <c r="N50" s="3"/>
      <c r="O50" s="3"/>
    </row>
    <row r="51" spans="1:15" ht="18.75">
      <c r="A51" s="95"/>
      <c r="B51" s="7" t="s">
        <v>50</v>
      </c>
      <c r="C51" s="93"/>
      <c r="D51" s="91"/>
      <c r="E51" s="66" t="s">
        <v>33</v>
      </c>
      <c r="F51" s="44">
        <v>3300</v>
      </c>
      <c r="G51" s="45">
        <v>0.18</v>
      </c>
      <c r="H51" s="67"/>
      <c r="I51" s="39">
        <f>+F51*G51</f>
        <v>594</v>
      </c>
      <c r="J51" s="39"/>
      <c r="K51" s="68">
        <f>+H51+I51</f>
        <v>594</v>
      </c>
      <c r="L51" s="5"/>
      <c r="M51" s="3"/>
      <c r="N51" s="3"/>
      <c r="O51" s="3"/>
    </row>
    <row r="52" spans="1:15" ht="18.75">
      <c r="A52" s="108"/>
      <c r="B52" s="7" t="s">
        <v>46</v>
      </c>
      <c r="C52" s="93"/>
      <c r="D52" s="91"/>
      <c r="E52" s="66" t="s">
        <v>33</v>
      </c>
      <c r="F52" s="44">
        <v>3500</v>
      </c>
      <c r="G52" s="45">
        <v>0.127</v>
      </c>
      <c r="H52" s="67"/>
      <c r="I52" s="39">
        <v>445</v>
      </c>
      <c r="J52" s="39"/>
      <c r="K52" s="68">
        <f>+H52+I52</f>
        <v>445</v>
      </c>
      <c r="L52" s="5"/>
      <c r="M52" s="3"/>
      <c r="N52" s="3"/>
      <c r="O52" s="3"/>
    </row>
    <row r="53" spans="1:15" ht="31.5">
      <c r="A53" s="90">
        <v>3</v>
      </c>
      <c r="B53" s="62" t="s">
        <v>96</v>
      </c>
      <c r="C53" s="93"/>
      <c r="D53" s="91"/>
      <c r="E53" s="66"/>
      <c r="F53" s="44" t="s">
        <v>18</v>
      </c>
      <c r="G53" s="45" t="s">
        <v>18</v>
      </c>
      <c r="H53" s="67"/>
      <c r="I53" s="68">
        <f>+I54+I55+I56</f>
        <v>1796</v>
      </c>
      <c r="J53" s="68"/>
      <c r="K53" s="68">
        <f>+K54+K55+K56</f>
        <v>1796</v>
      </c>
      <c r="L53" s="5"/>
      <c r="M53" s="3"/>
      <c r="N53" s="3"/>
      <c r="O53" s="3"/>
    </row>
    <row r="54" spans="1:15" ht="18.75">
      <c r="A54" s="95"/>
      <c r="B54" s="65" t="s">
        <v>97</v>
      </c>
      <c r="C54" s="93"/>
      <c r="D54" s="91"/>
      <c r="E54" s="66" t="s">
        <v>33</v>
      </c>
      <c r="F54" s="44">
        <v>120</v>
      </c>
      <c r="G54" s="45">
        <v>2.84</v>
      </c>
      <c r="H54" s="67"/>
      <c r="I54" s="39">
        <v>341</v>
      </c>
      <c r="J54" s="39"/>
      <c r="K54" s="68">
        <f>+I54+H54</f>
        <v>341</v>
      </c>
      <c r="L54" s="5"/>
      <c r="M54" s="3"/>
      <c r="N54" s="3"/>
      <c r="O54" s="3"/>
    </row>
    <row r="55" spans="1:15" ht="18.75">
      <c r="A55" s="95"/>
      <c r="B55" s="65" t="s">
        <v>98</v>
      </c>
      <c r="C55" s="93"/>
      <c r="D55" s="91"/>
      <c r="E55" s="66" t="s">
        <v>33</v>
      </c>
      <c r="F55" s="44">
        <v>120</v>
      </c>
      <c r="G55" s="45">
        <v>4.62</v>
      </c>
      <c r="H55" s="67"/>
      <c r="I55" s="39">
        <v>555</v>
      </c>
      <c r="J55" s="39"/>
      <c r="K55" s="68">
        <f>+I55+H55</f>
        <v>555</v>
      </c>
      <c r="L55" s="5"/>
      <c r="M55" s="3"/>
      <c r="N55" s="3"/>
      <c r="O55" s="3"/>
    </row>
    <row r="56" spans="1:15" ht="18.75">
      <c r="A56" s="108"/>
      <c r="B56" s="65" t="s">
        <v>99</v>
      </c>
      <c r="C56" s="93"/>
      <c r="D56" s="91"/>
      <c r="E56" s="66" t="s">
        <v>103</v>
      </c>
      <c r="F56" s="44">
        <v>100</v>
      </c>
      <c r="G56" s="45">
        <v>9</v>
      </c>
      <c r="H56" s="67"/>
      <c r="I56" s="39">
        <f>+F56*G56</f>
        <v>900</v>
      </c>
      <c r="J56" s="39"/>
      <c r="K56" s="68">
        <f>+I56+H56</f>
        <v>900</v>
      </c>
      <c r="L56" s="5"/>
      <c r="M56" s="3"/>
      <c r="N56" s="3"/>
      <c r="O56" s="3"/>
    </row>
    <row r="57" spans="1:15" ht="31.5">
      <c r="A57" s="56">
        <v>4</v>
      </c>
      <c r="B57" s="11" t="s">
        <v>100</v>
      </c>
      <c r="C57" s="93"/>
      <c r="D57" s="91"/>
      <c r="E57" s="66" t="s">
        <v>33</v>
      </c>
      <c r="F57" s="44">
        <v>1000</v>
      </c>
      <c r="G57" s="45">
        <v>5.9</v>
      </c>
      <c r="H57" s="67"/>
      <c r="I57" s="68">
        <f>+F57*G57</f>
        <v>5900</v>
      </c>
      <c r="J57" s="39"/>
      <c r="K57" s="68">
        <f>+H57+I57</f>
        <v>5900</v>
      </c>
      <c r="L57" s="5"/>
      <c r="M57" s="3"/>
      <c r="N57" s="3"/>
      <c r="O57" s="3"/>
    </row>
    <row r="58" spans="1:15" ht="18.75">
      <c r="A58" s="90">
        <v>5</v>
      </c>
      <c r="B58" s="62" t="s">
        <v>101</v>
      </c>
      <c r="C58" s="93"/>
      <c r="D58" s="91"/>
      <c r="E58" s="66"/>
      <c r="F58" s="44" t="s">
        <v>18</v>
      </c>
      <c r="G58" s="45" t="s">
        <v>18</v>
      </c>
      <c r="H58" s="67"/>
      <c r="I58" s="68">
        <f>+I59+I60</f>
        <v>29700</v>
      </c>
      <c r="J58" s="68"/>
      <c r="K58" s="68">
        <f>+K59+K60</f>
        <v>29700</v>
      </c>
      <c r="L58" s="5"/>
      <c r="M58" s="3"/>
      <c r="N58" s="3"/>
      <c r="O58" s="3"/>
    </row>
    <row r="59" spans="1:15" ht="18.75">
      <c r="A59" s="95"/>
      <c r="B59" s="65" t="s">
        <v>102</v>
      </c>
      <c r="C59" s="93"/>
      <c r="D59" s="91"/>
      <c r="E59" s="66" t="s">
        <v>34</v>
      </c>
      <c r="F59" s="44">
        <v>800</v>
      </c>
      <c r="G59" s="45">
        <v>30</v>
      </c>
      <c r="H59" s="67"/>
      <c r="I59" s="39">
        <f>+F59*G59</f>
        <v>24000</v>
      </c>
      <c r="J59" s="39"/>
      <c r="K59" s="68">
        <f>+I59+H59</f>
        <v>24000</v>
      </c>
      <c r="L59" s="5"/>
      <c r="M59" s="3"/>
      <c r="N59" s="3"/>
      <c r="O59" s="3"/>
    </row>
    <row r="60" spans="1:15" ht="18.75">
      <c r="A60" s="108"/>
      <c r="B60" s="65" t="s">
        <v>35</v>
      </c>
      <c r="C60" s="93"/>
      <c r="D60" s="91"/>
      <c r="E60" s="66" t="s">
        <v>34</v>
      </c>
      <c r="F60" s="44">
        <v>200</v>
      </c>
      <c r="G60" s="45">
        <v>28.5</v>
      </c>
      <c r="H60" s="67"/>
      <c r="I60" s="39">
        <f>+F60*G60</f>
        <v>5700</v>
      </c>
      <c r="J60" s="39"/>
      <c r="K60" s="68">
        <f>+I60+H60</f>
        <v>5700</v>
      </c>
      <c r="L60" s="5"/>
      <c r="M60" s="3"/>
      <c r="N60" s="3"/>
      <c r="O60" s="3"/>
    </row>
    <row r="61" spans="1:15" ht="31.5">
      <c r="A61" s="56">
        <v>6</v>
      </c>
      <c r="B61" s="62" t="s">
        <v>104</v>
      </c>
      <c r="C61" s="93"/>
      <c r="D61" s="92"/>
      <c r="E61" s="66"/>
      <c r="F61" s="44" t="s">
        <v>18</v>
      </c>
      <c r="G61" s="45" t="s">
        <v>18</v>
      </c>
      <c r="H61" s="67"/>
      <c r="I61" s="68">
        <v>31148</v>
      </c>
      <c r="J61" s="68"/>
      <c r="K61" s="68">
        <f>+I61+H61</f>
        <v>31148</v>
      </c>
      <c r="L61" s="5"/>
      <c r="M61" s="12"/>
      <c r="N61" s="3"/>
      <c r="O61" s="3"/>
    </row>
    <row r="62" spans="1:15" ht="78.75">
      <c r="A62" s="56">
        <v>7</v>
      </c>
      <c r="B62" s="11" t="s">
        <v>127</v>
      </c>
      <c r="C62" s="91"/>
      <c r="D62" s="66" t="s">
        <v>128</v>
      </c>
      <c r="E62" s="66"/>
      <c r="F62" s="44"/>
      <c r="G62" s="45"/>
      <c r="H62" s="67"/>
      <c r="I62" s="68">
        <v>15995</v>
      </c>
      <c r="J62" s="68"/>
      <c r="K62" s="68">
        <f>+I62</f>
        <v>15995</v>
      </c>
      <c r="L62" s="5"/>
      <c r="M62" s="12"/>
      <c r="N62" s="3"/>
      <c r="O62" s="3"/>
    </row>
    <row r="63" spans="1:15" ht="31.5">
      <c r="A63" s="56">
        <v>8</v>
      </c>
      <c r="B63" s="89" t="s">
        <v>130</v>
      </c>
      <c r="C63" s="92"/>
      <c r="D63" s="66" t="s">
        <v>10</v>
      </c>
      <c r="E63" s="66"/>
      <c r="F63" s="44" t="s">
        <v>18</v>
      </c>
      <c r="G63" s="45" t="s">
        <v>18</v>
      </c>
      <c r="H63" s="67"/>
      <c r="I63" s="68">
        <v>11436</v>
      </c>
      <c r="J63" s="68"/>
      <c r="K63" s="68">
        <f>+I63</f>
        <v>11436</v>
      </c>
      <c r="L63" s="5"/>
      <c r="M63" s="12"/>
      <c r="N63" s="3"/>
      <c r="O63" s="3"/>
    </row>
    <row r="64" spans="1:15" ht="18.75">
      <c r="A64" s="56"/>
      <c r="B64" s="33" t="s">
        <v>105</v>
      </c>
      <c r="C64" s="4"/>
      <c r="D64" s="57"/>
      <c r="E64" s="66"/>
      <c r="F64" s="44" t="s">
        <v>18</v>
      </c>
      <c r="G64" s="45" t="s">
        <v>18</v>
      </c>
      <c r="H64" s="67"/>
      <c r="I64" s="41">
        <f>+I61+I58+I53+I47+I44+I57+I62+I63</f>
        <v>334906</v>
      </c>
      <c r="J64" s="68"/>
      <c r="K64" s="68">
        <f>+I64+H64</f>
        <v>334906</v>
      </c>
      <c r="L64" s="5"/>
      <c r="M64" s="3"/>
      <c r="N64" s="3"/>
      <c r="O64" s="3"/>
    </row>
    <row r="65" spans="1:15" ht="18.75">
      <c r="A65" s="115" t="s">
        <v>129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7"/>
      <c r="L65" s="5"/>
      <c r="M65" s="3"/>
      <c r="N65" s="3"/>
      <c r="O65" s="3"/>
    </row>
    <row r="66" spans="1:15" ht="32.25" customHeight="1">
      <c r="A66" s="18">
        <v>1</v>
      </c>
      <c r="B66" s="62" t="s">
        <v>117</v>
      </c>
      <c r="C66" s="94" t="s">
        <v>84</v>
      </c>
      <c r="D66" s="94" t="s">
        <v>10</v>
      </c>
      <c r="E66" s="66" t="s">
        <v>123</v>
      </c>
      <c r="F66" s="44">
        <v>10</v>
      </c>
      <c r="G66" s="45">
        <v>10000</v>
      </c>
      <c r="H66" s="67"/>
      <c r="I66" s="68"/>
      <c r="J66" s="68">
        <f>+F66*G66</f>
        <v>100000</v>
      </c>
      <c r="K66" s="68">
        <f>+J66</f>
        <v>100000</v>
      </c>
      <c r="L66" s="5"/>
      <c r="M66" s="3"/>
      <c r="N66" s="3"/>
      <c r="O66" s="3"/>
    </row>
    <row r="67" spans="1:15" ht="31.5">
      <c r="A67" s="90">
        <v>2</v>
      </c>
      <c r="B67" s="62" t="s">
        <v>114</v>
      </c>
      <c r="C67" s="91"/>
      <c r="D67" s="91"/>
      <c r="E67" s="66"/>
      <c r="F67" s="44" t="s">
        <v>18</v>
      </c>
      <c r="G67" s="45" t="s">
        <v>18</v>
      </c>
      <c r="H67" s="67"/>
      <c r="I67" s="68"/>
      <c r="J67" s="68">
        <f>+J68+J69+J70+J71+J72+J73+J74+J75+J76+J77</f>
        <v>100000</v>
      </c>
      <c r="K67" s="68">
        <f>+J67</f>
        <v>100000</v>
      </c>
      <c r="L67" s="5"/>
      <c r="M67" s="3"/>
      <c r="N67" s="3"/>
      <c r="O67" s="3"/>
    </row>
    <row r="68" spans="1:15" ht="18.75">
      <c r="A68" s="91"/>
      <c r="B68" s="65" t="s">
        <v>111</v>
      </c>
      <c r="C68" s="91"/>
      <c r="D68" s="91"/>
      <c r="E68" s="66" t="s">
        <v>33</v>
      </c>
      <c r="F68" s="44">
        <v>2</v>
      </c>
      <c r="G68" s="45">
        <v>7000</v>
      </c>
      <c r="H68" s="67"/>
      <c r="I68" s="68"/>
      <c r="J68" s="39">
        <f aca="true" t="shared" si="5" ref="J68:J75">+F68*G68</f>
        <v>14000</v>
      </c>
      <c r="K68" s="68">
        <f aca="true" t="shared" si="6" ref="K68:K76">+J68</f>
        <v>14000</v>
      </c>
      <c r="L68" s="5"/>
      <c r="M68" s="3"/>
      <c r="N68" s="3"/>
      <c r="O68" s="3"/>
    </row>
    <row r="69" spans="1:15" ht="18.75">
      <c r="A69" s="91"/>
      <c r="B69" s="65" t="s">
        <v>109</v>
      </c>
      <c r="C69" s="91"/>
      <c r="D69" s="91"/>
      <c r="E69" s="66" t="s">
        <v>33</v>
      </c>
      <c r="F69" s="44">
        <v>20</v>
      </c>
      <c r="G69" s="45">
        <v>960</v>
      </c>
      <c r="H69" s="67"/>
      <c r="I69" s="68"/>
      <c r="J69" s="39">
        <f t="shared" si="5"/>
        <v>19200</v>
      </c>
      <c r="K69" s="68">
        <f t="shared" si="6"/>
        <v>19200</v>
      </c>
      <c r="L69" s="5"/>
      <c r="M69" s="3"/>
      <c r="N69" s="3"/>
      <c r="O69" s="3"/>
    </row>
    <row r="70" spans="1:15" ht="18.75">
      <c r="A70" s="91"/>
      <c r="B70" s="65" t="s">
        <v>110</v>
      </c>
      <c r="C70" s="91"/>
      <c r="D70" s="91"/>
      <c r="E70" s="66" t="s">
        <v>33</v>
      </c>
      <c r="F70" s="44">
        <v>40</v>
      </c>
      <c r="G70" s="45">
        <v>500</v>
      </c>
      <c r="H70" s="67"/>
      <c r="I70" s="68"/>
      <c r="J70" s="39">
        <f t="shared" si="5"/>
        <v>20000</v>
      </c>
      <c r="K70" s="68">
        <f t="shared" si="6"/>
        <v>20000</v>
      </c>
      <c r="L70" s="5"/>
      <c r="M70" s="3"/>
      <c r="N70" s="3"/>
      <c r="O70" s="3"/>
    </row>
    <row r="71" spans="1:15" ht="18.75">
      <c r="A71" s="91"/>
      <c r="B71" s="65" t="s">
        <v>115</v>
      </c>
      <c r="C71" s="91"/>
      <c r="D71" s="91"/>
      <c r="E71" s="66" t="s">
        <v>33</v>
      </c>
      <c r="F71" s="44">
        <v>1</v>
      </c>
      <c r="G71" s="45">
        <v>1400</v>
      </c>
      <c r="H71" s="67"/>
      <c r="I71" s="68"/>
      <c r="J71" s="39">
        <f t="shared" si="5"/>
        <v>1400</v>
      </c>
      <c r="K71" s="68">
        <f t="shared" si="6"/>
        <v>1400</v>
      </c>
      <c r="L71" s="5"/>
      <c r="M71" s="3"/>
      <c r="N71" s="3"/>
      <c r="O71" s="3"/>
    </row>
    <row r="72" spans="1:15" ht="18.75">
      <c r="A72" s="91"/>
      <c r="B72" s="65" t="s">
        <v>116</v>
      </c>
      <c r="C72" s="91"/>
      <c r="D72" s="91"/>
      <c r="E72" s="66" t="s">
        <v>33</v>
      </c>
      <c r="F72" s="44">
        <v>5</v>
      </c>
      <c r="G72" s="45">
        <v>560</v>
      </c>
      <c r="H72" s="67"/>
      <c r="I72" s="68"/>
      <c r="J72" s="39">
        <f t="shared" si="5"/>
        <v>2800</v>
      </c>
      <c r="K72" s="68">
        <f t="shared" si="6"/>
        <v>2800</v>
      </c>
      <c r="L72" s="5"/>
      <c r="M72" s="3"/>
      <c r="N72" s="3"/>
      <c r="O72" s="3"/>
    </row>
    <row r="73" spans="1:15" ht="18.75">
      <c r="A73" s="91"/>
      <c r="B73" s="65" t="s">
        <v>118</v>
      </c>
      <c r="C73" s="92"/>
      <c r="D73" s="91"/>
      <c r="E73" s="66" t="s">
        <v>33</v>
      </c>
      <c r="F73" s="44">
        <v>500</v>
      </c>
      <c r="G73" s="45">
        <v>7</v>
      </c>
      <c r="H73" s="67"/>
      <c r="I73" s="68"/>
      <c r="J73" s="39">
        <f t="shared" si="5"/>
        <v>3500</v>
      </c>
      <c r="K73" s="68">
        <f t="shared" si="6"/>
        <v>3500</v>
      </c>
      <c r="L73" s="5"/>
      <c r="M73" s="3"/>
      <c r="N73" s="3"/>
      <c r="O73" s="3"/>
    </row>
    <row r="74" spans="1:15" ht="24" customHeight="1">
      <c r="A74" s="91"/>
      <c r="B74" s="65" t="s">
        <v>119</v>
      </c>
      <c r="C74" s="94" t="s">
        <v>84</v>
      </c>
      <c r="D74" s="93" t="s">
        <v>10</v>
      </c>
      <c r="E74" s="66" t="s">
        <v>33</v>
      </c>
      <c r="F74" s="44">
        <v>6</v>
      </c>
      <c r="G74" s="45">
        <v>3000</v>
      </c>
      <c r="H74" s="67"/>
      <c r="I74" s="68"/>
      <c r="J74" s="39">
        <f t="shared" si="5"/>
        <v>18000</v>
      </c>
      <c r="K74" s="68">
        <f t="shared" si="6"/>
        <v>18000</v>
      </c>
      <c r="L74" s="5"/>
      <c r="M74" s="3"/>
      <c r="N74" s="3"/>
      <c r="O74" s="3"/>
    </row>
    <row r="75" spans="1:15" ht="22.5" customHeight="1">
      <c r="A75" s="91"/>
      <c r="B75" s="65" t="s">
        <v>121</v>
      </c>
      <c r="C75" s="98"/>
      <c r="D75" s="98"/>
      <c r="E75" s="66" t="s">
        <v>33</v>
      </c>
      <c r="F75" s="44">
        <v>5</v>
      </c>
      <c r="G75" s="45">
        <v>2420</v>
      </c>
      <c r="H75" s="67"/>
      <c r="I75" s="68"/>
      <c r="J75" s="39">
        <f t="shared" si="5"/>
        <v>12100</v>
      </c>
      <c r="K75" s="68">
        <f t="shared" si="6"/>
        <v>12100</v>
      </c>
      <c r="L75" s="5"/>
      <c r="M75" s="3"/>
      <c r="N75" s="3"/>
      <c r="O75" s="3"/>
    </row>
    <row r="76" spans="1:15" ht="24" customHeight="1">
      <c r="A76" s="91"/>
      <c r="B76" s="65" t="s">
        <v>120</v>
      </c>
      <c r="C76" s="98"/>
      <c r="D76" s="98"/>
      <c r="E76" s="66"/>
      <c r="F76" s="44"/>
      <c r="G76" s="45"/>
      <c r="H76" s="67"/>
      <c r="I76" s="68"/>
      <c r="J76" s="39">
        <v>5000</v>
      </c>
      <c r="K76" s="68">
        <f t="shared" si="6"/>
        <v>5000</v>
      </c>
      <c r="L76" s="5"/>
      <c r="M76" s="3"/>
      <c r="N76" s="3"/>
      <c r="O76" s="3"/>
    </row>
    <row r="77" spans="1:15" ht="19.5" customHeight="1">
      <c r="A77" s="92"/>
      <c r="B77" s="7" t="s">
        <v>122</v>
      </c>
      <c r="C77" s="98"/>
      <c r="D77" s="98"/>
      <c r="E77" s="4"/>
      <c r="F77" s="46"/>
      <c r="G77" s="39"/>
      <c r="H77" s="39"/>
      <c r="I77" s="68"/>
      <c r="J77" s="39">
        <v>4000</v>
      </c>
      <c r="K77" s="68">
        <f>+J77</f>
        <v>4000</v>
      </c>
      <c r="L77" s="5"/>
      <c r="M77" s="3"/>
      <c r="N77" s="3"/>
      <c r="O77" s="3"/>
    </row>
    <row r="78" spans="1:15" ht="39" customHeight="1">
      <c r="A78" s="56"/>
      <c r="B78" s="33" t="s">
        <v>108</v>
      </c>
      <c r="C78" s="105"/>
      <c r="D78" s="105"/>
      <c r="E78" s="66"/>
      <c r="F78" s="44" t="s">
        <v>18</v>
      </c>
      <c r="G78" s="45" t="s">
        <v>18</v>
      </c>
      <c r="H78" s="67"/>
      <c r="I78" s="41"/>
      <c r="J78" s="41">
        <f>J66+J67</f>
        <v>200000</v>
      </c>
      <c r="K78" s="41">
        <f>+H78+I78+J78</f>
        <v>200000</v>
      </c>
      <c r="L78" s="5"/>
      <c r="M78" s="3"/>
      <c r="N78" s="3"/>
      <c r="O78" s="3"/>
    </row>
    <row r="79" spans="1:13" ht="18.75">
      <c r="A79" s="70"/>
      <c r="B79" s="74" t="s">
        <v>19</v>
      </c>
      <c r="C79" s="71"/>
      <c r="D79" s="75"/>
      <c r="E79" s="75"/>
      <c r="F79" s="76" t="s">
        <v>18</v>
      </c>
      <c r="G79" s="76" t="s">
        <v>18</v>
      </c>
      <c r="H79" s="72">
        <f>H21+H39</f>
        <v>30100.4</v>
      </c>
      <c r="I79" s="72">
        <f>+I21+I39+I42+I64</f>
        <v>478865.4</v>
      </c>
      <c r="J79" s="72">
        <f>+J78</f>
        <v>200000</v>
      </c>
      <c r="K79" s="72">
        <f>K21+K39+K42+K64+K78</f>
        <v>708965.8</v>
      </c>
      <c r="L79" s="9"/>
      <c r="M79" s="69"/>
    </row>
    <row r="80" spans="1:13" s="85" customFormat="1" ht="18.75">
      <c r="A80" s="77"/>
      <c r="B80" s="78"/>
      <c r="C80" s="79"/>
      <c r="D80" s="80"/>
      <c r="E80" s="80"/>
      <c r="F80" s="81"/>
      <c r="G80" s="81"/>
      <c r="H80" s="82"/>
      <c r="I80" s="82"/>
      <c r="J80" s="82"/>
      <c r="K80" s="82"/>
      <c r="L80" s="83"/>
      <c r="M80" s="84"/>
    </row>
    <row r="81" spans="1:12" ht="18.75">
      <c r="A81" s="9"/>
      <c r="B81" s="1" t="s">
        <v>29</v>
      </c>
      <c r="C81" s="63"/>
      <c r="D81" s="1"/>
      <c r="E81" s="1"/>
      <c r="F81" s="16"/>
      <c r="G81" s="16"/>
      <c r="H81" s="1"/>
      <c r="I81" s="1" t="s">
        <v>30</v>
      </c>
      <c r="J81" s="1"/>
      <c r="K81" s="9"/>
      <c r="L81" s="9"/>
    </row>
    <row r="82" spans="1:12" ht="15">
      <c r="A82" s="9"/>
      <c r="B82" s="9"/>
      <c r="C82" s="63"/>
      <c r="D82" s="9"/>
      <c r="E82" s="9"/>
      <c r="F82" s="10"/>
      <c r="G82" s="10"/>
      <c r="H82" s="9"/>
      <c r="I82" s="9"/>
      <c r="J82" s="9"/>
      <c r="K82" s="9"/>
      <c r="L82" s="9"/>
    </row>
    <row r="83" spans="1:12" ht="15">
      <c r="A83" s="9"/>
      <c r="B83" s="9"/>
      <c r="C83" s="63"/>
      <c r="D83" s="9"/>
      <c r="E83" s="9"/>
      <c r="F83" s="10"/>
      <c r="G83" s="10"/>
      <c r="H83" s="9"/>
      <c r="I83" s="9"/>
      <c r="J83" s="9"/>
      <c r="K83" s="9"/>
      <c r="L83" s="9"/>
    </row>
    <row r="84" spans="1:12" ht="15">
      <c r="A84" s="9"/>
      <c r="B84" s="9"/>
      <c r="C84" s="63"/>
      <c r="D84" s="9"/>
      <c r="E84" s="9"/>
      <c r="F84" s="10"/>
      <c r="G84" s="10"/>
      <c r="H84" s="9"/>
      <c r="I84" s="9"/>
      <c r="J84" s="9"/>
      <c r="K84" s="9"/>
      <c r="L84" s="9"/>
    </row>
    <row r="85" spans="1:12" ht="15">
      <c r="A85" s="9"/>
      <c r="B85" s="9"/>
      <c r="C85" s="63"/>
      <c r="D85" s="9"/>
      <c r="E85" s="9"/>
      <c r="F85" s="10"/>
      <c r="G85" s="10"/>
      <c r="H85" s="9"/>
      <c r="I85" s="9"/>
      <c r="J85" s="9"/>
      <c r="K85" s="9"/>
      <c r="L85" s="9"/>
    </row>
    <row r="86" spans="1:12" ht="15">
      <c r="A86" s="9"/>
      <c r="B86" s="9"/>
      <c r="C86" s="63"/>
      <c r="D86" s="9"/>
      <c r="E86" s="9"/>
      <c r="F86" s="10"/>
      <c r="G86" s="10"/>
      <c r="H86" s="9"/>
      <c r="I86" s="9"/>
      <c r="J86" s="9"/>
      <c r="K86" s="9"/>
      <c r="L86" s="9"/>
    </row>
    <row r="87" spans="1:12" ht="15">
      <c r="A87" s="9"/>
      <c r="B87" s="9"/>
      <c r="C87" s="9"/>
      <c r="D87" s="9"/>
      <c r="E87" s="9"/>
      <c r="F87" s="10"/>
      <c r="G87" s="10"/>
      <c r="H87" s="9"/>
      <c r="I87" s="9"/>
      <c r="J87" s="9"/>
      <c r="K87" s="9"/>
      <c r="L87" s="9"/>
    </row>
    <row r="88" spans="1:12" ht="15">
      <c r="A88" s="9"/>
      <c r="B88" s="9"/>
      <c r="C88" s="9"/>
      <c r="D88" s="9"/>
      <c r="E88" s="9"/>
      <c r="F88" s="10"/>
      <c r="G88" s="10"/>
      <c r="H88" s="9"/>
      <c r="I88" s="9"/>
      <c r="J88" s="9"/>
      <c r="K88" s="9"/>
      <c r="L88" s="9"/>
    </row>
    <row r="89" spans="1:12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12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2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2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12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12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1:12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1:12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2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1:12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12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12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1:12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1:12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</row>
    <row r="114" spans="1:12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1:12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</row>
    <row r="116" spans="1:12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1:12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1:12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1:12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1:12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1:12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1:12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</row>
    <row r="124" spans="1:12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1:12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</row>
    <row r="126" spans="1:12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12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1:12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</row>
    <row r="129" spans="1:12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1:12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1:12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1:12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</row>
    <row r="134" spans="1:12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1:12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1:12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1:12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39" spans="1:12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1:12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1:12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1:12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1:12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1:12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1:12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1:12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1:12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1:12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1:12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1:12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1:12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</row>
    <row r="156" spans="1:12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</row>
    <row r="157" spans="1:12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</row>
    <row r="158" spans="1:12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1:12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1:12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1:12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</row>
    <row r="163" spans="1:12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</row>
    <row r="164" spans="1:12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</row>
    <row r="166" spans="1:12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</row>
    <row r="167" spans="1:12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</row>
    <row r="168" spans="1:12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</row>
    <row r="170" spans="1:12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1:12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</row>
    <row r="174" spans="1:12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</row>
    <row r="175" spans="1:12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</row>
    <row r="176" spans="1:12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</row>
    <row r="177" spans="1:12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</row>
    <row r="179" spans="1:12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</row>
    <row r="180" spans="1:12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</row>
    <row r="181" spans="1:12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1:12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</row>
    <row r="184" spans="1:12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</row>
    <row r="185" spans="1:12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</row>
    <row r="186" spans="1:12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</row>
    <row r="187" spans="1:12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</row>
    <row r="188" spans="1:12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</row>
  </sheetData>
  <sheetProtection/>
  <mergeCells count="37">
    <mergeCell ref="A67:A77"/>
    <mergeCell ref="A58:A60"/>
    <mergeCell ref="A47:A52"/>
    <mergeCell ref="A53:A56"/>
    <mergeCell ref="C66:C73"/>
    <mergeCell ref="D66:D73"/>
    <mergeCell ref="C74:C78"/>
    <mergeCell ref="D74:D78"/>
    <mergeCell ref="A65:K65"/>
    <mergeCell ref="C30:C38"/>
    <mergeCell ref="D30:D38"/>
    <mergeCell ref="C44:C46"/>
    <mergeCell ref="D47:D61"/>
    <mergeCell ref="A43:K43"/>
    <mergeCell ref="C47:C63"/>
    <mergeCell ref="D44:D46"/>
    <mergeCell ref="A40:K40"/>
    <mergeCell ref="C41:C42"/>
    <mergeCell ref="D23:D29"/>
    <mergeCell ref="B22:K22"/>
    <mergeCell ref="A8:A9"/>
    <mergeCell ref="D8:D9"/>
    <mergeCell ref="G8:G9"/>
    <mergeCell ref="H8:K8"/>
    <mergeCell ref="E8:E9"/>
    <mergeCell ref="C11:C21"/>
    <mergeCell ref="D11:D21"/>
    <mergeCell ref="A44:A46"/>
    <mergeCell ref="B8:B9"/>
    <mergeCell ref="C8:C9"/>
    <mergeCell ref="D41:D42"/>
    <mergeCell ref="A27:A32"/>
    <mergeCell ref="B10:K10"/>
    <mergeCell ref="A11:A21"/>
    <mergeCell ref="F8:F9"/>
    <mergeCell ref="A23:A26"/>
    <mergeCell ref="C23:C29"/>
  </mergeCells>
  <printOptions/>
  <pageMargins left="0.35" right="0.22" top="0.23" bottom="0.43" header="0.17" footer="0.29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2018-12-21T14:49:00Z</cp:lastPrinted>
  <dcterms:created xsi:type="dcterms:W3CDTF">1996-10-08T23:32:33Z</dcterms:created>
  <dcterms:modified xsi:type="dcterms:W3CDTF">2018-12-21T14:49:45Z</dcterms:modified>
  <cp:category/>
  <cp:version/>
  <cp:contentType/>
  <cp:contentStatus/>
</cp:coreProperties>
</file>