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0035" activeTab="0"/>
  </bookViews>
  <sheets>
    <sheet name="Лист2" sheetId="1" r:id="rId1"/>
  </sheets>
  <definedNames>
    <definedName name="_xlnm.Print_Titles" localSheetId="0">'Лист2'!$12:$12</definedName>
  </definedNames>
  <calcPr fullCalcOnLoad="1"/>
</workbook>
</file>

<file path=xl/sharedStrings.xml><?xml version="1.0" encoding="utf-8"?>
<sst xmlns="http://schemas.openxmlformats.org/spreadsheetml/2006/main" count="184" uniqueCount="81">
  <si>
    <t>Всього:</t>
  </si>
  <si>
    <t xml:space="preserve">Найменування об’єкта </t>
  </si>
  <si>
    <t>Виконавець</t>
  </si>
  <si>
    <t>Термін виконання</t>
  </si>
  <si>
    <t xml:space="preserve">Джерело фінансування, тис. грн. </t>
  </si>
  <si>
    <t>Очікуваний результат</t>
  </si>
  <si>
    <t>Загальний обсяг</t>
  </si>
  <si>
    <t>У тому числі:</t>
  </si>
  <si>
    <t>Міський бюджет</t>
  </si>
  <si>
    <t>Інші джерела</t>
  </si>
  <si>
    <t>Благоустрій території</t>
  </si>
  <si>
    <t xml:space="preserve">1. </t>
  </si>
  <si>
    <t xml:space="preserve"> </t>
  </si>
  <si>
    <t xml:space="preserve"> РАЗОМ:</t>
  </si>
  <si>
    <t>міської ради 7-го скликання</t>
  </si>
  <si>
    <t>ЗАХОДИ</t>
  </si>
  <si>
    <t>Місце впровадження</t>
  </si>
  <si>
    <t>№ з/п</t>
  </si>
  <si>
    <t>смт.Дніпряни, с.Корсунка, с.Піщане,         с.Нові Лагері</t>
  </si>
  <si>
    <t>Відділ з питань управління комунальним майном, інфраструктури Дніпрянського старостинського округу Новокаховської міської ради</t>
  </si>
  <si>
    <t>2019 рік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</si>
  <si>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</si>
  <si>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</si>
  <si>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</si>
  <si>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</si>
  <si>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 xml:space="preserve">Ліквідація несанкціонованих сміттєзвалищ </t>
  </si>
  <si>
    <t>Придбання зупинок громадського транспорту</t>
  </si>
  <si>
    <t>Утримання прилеглої території кладовищ</t>
  </si>
  <si>
    <t>Забезпечення відновлення об'єктів благоустрою</t>
  </si>
  <si>
    <t xml:space="preserve">смт.Дніпряни, с.Корсунка, с.Піщане,       </t>
  </si>
  <si>
    <t>Прибирання сміття на площах загального користування Дніпрянського старостинського округу</t>
  </si>
  <si>
    <t>Розроблення схеми санітарного очищення населених пунктів Дніпрянського старостинського округу Новокаховської міської ради</t>
  </si>
  <si>
    <t>Виконання вимог законодавства в сфері поводження з відходами</t>
  </si>
  <si>
    <t>смт.Дніпряни, с.Корсунка, с.Піщане</t>
  </si>
  <si>
    <t>Зміни до генплану поєднаного з детальним планом окремих територій та зонування села с. Нові Лагері, с.Піщане</t>
  </si>
  <si>
    <t xml:space="preserve"> с.Нові Лагері, с. Піщане</t>
  </si>
  <si>
    <t>Розроблення проектної документації на встановлення  меж с. Нові Лагері, с.Піщане</t>
  </si>
  <si>
    <t>Реалізація плану соціально-економічного розвитку населених пунктів</t>
  </si>
  <si>
    <t>смт.Дніпряни</t>
  </si>
  <si>
    <t>Виготовлення технічної документації з нормативно-грошової оцінки земель смт Дніпряни, с.Корсунка, с.Піщане, с.Нові Лагері</t>
  </si>
  <si>
    <t xml:space="preserve">Обслуговування доріг в зимовий період </t>
  </si>
  <si>
    <t>Забезпечення безпеки руху</t>
  </si>
  <si>
    <t>Поточний ремонт доріг смт Дніпряни, Дніпряни- Корсунка, Корсунка- Піщане</t>
  </si>
  <si>
    <t>Забезпечення відновлення об'єктів благоустрою, безпеки руху, санітарного стану</t>
  </si>
  <si>
    <t>Утримання узбіччя доріг</t>
  </si>
  <si>
    <t>Поточний ремонт асфальтного покриття прибудинкової території в смт Дніпряни</t>
  </si>
  <si>
    <t>Покращення безпеки руху для мешканців багатоповерхівок та покращення блаугоустрою</t>
  </si>
  <si>
    <t xml:space="preserve">Реконструкція мереж зовнішнього освітлення </t>
  </si>
  <si>
    <t>смт.Дніпряни,  с.Піщане,         с.Нові Лагері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</si>
  <si>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</si>
  <si>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</si>
  <si>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Капітальний ремонт фасаду громадського будинку по вул. Суворова, 12 в с. Корсунка Херсонської області</t>
  </si>
  <si>
    <t>Капітальний ремонт покрівлі громадського будинку по вул. Суворова, 12 в с. Корсунка Херсонської області</t>
  </si>
  <si>
    <t>с.Корсунка</t>
  </si>
  <si>
    <t>Забезпечення відновлення об'єктів благоустрою,  санітарного стану</t>
  </si>
  <si>
    <t>Улаштування огорожі скверу меморіального в смт Дніпряни по вул. Новолагерська Херсонської області</t>
  </si>
  <si>
    <t>Обласний бюджет</t>
  </si>
  <si>
    <t>Забезпечення пожежної безпеки на території Дніпрянського старостинського округу</t>
  </si>
  <si>
    <t>Капітальний ремонт пожежних гідрантів</t>
  </si>
  <si>
    <t>смт Дніпряни</t>
  </si>
  <si>
    <t>Улаштування протипожежних гідрантів на території приватного житлового сектору в межах території старостинського округу</t>
  </si>
  <si>
    <t>Виготовлення та встановлення покажчиків місцезнаходження джерел протипожежного водопостачання</t>
  </si>
  <si>
    <t>Реконструкція водогону системи водопостачання та водовідведення в с. Корсунка, с.Піщане, с.Нові Лагері</t>
  </si>
  <si>
    <t>Реконструкція водогону в смт Дніпряни</t>
  </si>
  <si>
    <t>с. Корсунка, с.Піщане, с.Нові Лагері</t>
  </si>
  <si>
    <t>Забезпечення відновлення об'єктів благоустрою,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</si>
  <si>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</si>
  <si>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Додаток  2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</si>
  <si>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</si>
  <si>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</si>
  <si>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</si>
  <si>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</si>
  <si>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Придбання спортивно-ігрового майданчика</t>
  </si>
  <si>
    <t>смт.Дніпряни,  с.Піщане,         с.Нові Лагері , с.Корсунка</t>
  </si>
  <si>
    <t>Всього заплановано по програмі:</t>
  </si>
  <si>
    <r>
      <t xml:space="preserve"> Програми </t>
    </r>
    <r>
      <rPr>
        <b/>
        <sz val="14"/>
        <color indexed="8"/>
        <rFont val="Times New Roman"/>
        <family val="1"/>
      </rPr>
      <t xml:space="preserve">розвитку інфраструктури Дніпрянського старостинського округу Новокаховської міської ради </t>
    </r>
    <r>
      <rPr>
        <b/>
        <sz val="14"/>
        <color indexed="8"/>
        <rFont val="Times New Roman"/>
        <family val="1"/>
      </rPr>
      <t>на 2019-2021 рок</t>
    </r>
    <r>
      <rPr>
        <b/>
        <sz val="13"/>
        <color indexed="8"/>
        <rFont val="Times New Roman"/>
        <family val="1"/>
      </rPr>
      <t>и</t>
    </r>
  </si>
  <si>
    <t>з них: 2019 рік</t>
  </si>
  <si>
    <t>Улаштування пандусу громадської будівлі в с.Корсунка, вул. Суворова, 12</t>
  </si>
  <si>
    <t>Улаштування пандусу до багатоповерхівки в смт.Дніпряни по вул. Корсунська, 9</t>
  </si>
  <si>
    <t>до рішення 56 сесії</t>
  </si>
  <si>
    <t>від 20.12.2018 року №1657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</si>
</sst>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16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4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5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5" fillId="0" borderId="13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top" wrapText="1"/>
    </xf>
    <xf numFmtId="0" fontId="25" fillId="0" borderId="15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67">
      <selection activeCell="H5" sqref="H5"/>
    </sheetView>
  </sheetViews>
  <sheetFormatPr defaultColWidth="9.140625" defaultRowHeight="12.75"/>
  <cols>
    <col min="1" max="1" width="3.140625" style="0" bestFit="1" customWidth="1"/>
    <col min="2" max="2" width="47.28125" style="0" customWidth="1"/>
    <col min="3" max="3" width="16.57421875" style="0" customWidth="1"/>
    <col min="4" max="4" width="30.57421875" style="0" customWidth="1"/>
    <col min="6" max="6" width="14.7109375" style="0" customWidth="1"/>
    <col min="8" max="8" width="8.421875" style="0" customWidth="1"/>
    <col min="10" max="10" width="24.421875" style="0" customWidth="1"/>
  </cols>
  <sheetData>
    <row r="1" ht="18.75">
      <c r="H1" s="22" t="s">
        <v>67</v>
      </c>
    </row>
    <row r="2" ht="18.75">
      <c r="H2" s="22" t="s">
        <v>79</v>
      </c>
    </row>
    <row r="3" ht="18.75">
      <c r="H3" s="22" t="s">
        <v>14</v>
      </c>
    </row>
    <row r="4" ht="18.75">
      <c r="H4" s="22" t="s">
        <v>80</v>
      </c>
    </row>
    <row r="5" ht="15.75">
      <c r="H5" s="23"/>
    </row>
    <row r="6" spans="2:10" ht="15.75">
      <c r="B6" s="29" t="s">
        <v>15</v>
      </c>
      <c r="C6" s="29"/>
      <c r="D6" s="29"/>
      <c r="E6" s="29"/>
      <c r="F6" s="29"/>
      <c r="G6" s="29"/>
      <c r="H6" s="29"/>
      <c r="I6" s="29"/>
      <c r="J6" s="29"/>
    </row>
    <row r="7" spans="2:10" ht="21.75" customHeight="1">
      <c r="B7" s="51" t="s">
        <v>75</v>
      </c>
      <c r="C7" s="51"/>
      <c r="D7" s="51"/>
      <c r="E7" s="51"/>
      <c r="F7" s="51"/>
      <c r="G7" s="51"/>
      <c r="H7" s="51"/>
      <c r="I7" s="51"/>
      <c r="J7" s="51"/>
    </row>
    <row r="8" ht="17.25" thickBot="1">
      <c r="G8" s="3"/>
    </row>
    <row r="9" spans="1:10" ht="24.75" customHeight="1" thickBot="1">
      <c r="A9" s="55" t="s">
        <v>17</v>
      </c>
      <c r="B9" s="55" t="s">
        <v>1</v>
      </c>
      <c r="C9" s="55" t="s">
        <v>16</v>
      </c>
      <c r="D9" s="55" t="s">
        <v>2</v>
      </c>
      <c r="E9" s="55" t="s">
        <v>3</v>
      </c>
      <c r="F9" s="61" t="s">
        <v>4</v>
      </c>
      <c r="G9" s="62"/>
      <c r="H9" s="62"/>
      <c r="I9" s="63"/>
      <c r="J9" s="55" t="s">
        <v>5</v>
      </c>
    </row>
    <row r="10" spans="1:10" ht="13.5" thickBot="1">
      <c r="A10" s="56"/>
      <c r="B10" s="56"/>
      <c r="C10" s="56"/>
      <c r="D10" s="56"/>
      <c r="E10" s="56"/>
      <c r="F10" s="55" t="s">
        <v>6</v>
      </c>
      <c r="G10" s="58" t="s">
        <v>7</v>
      </c>
      <c r="H10" s="59"/>
      <c r="I10" s="60"/>
      <c r="J10" s="56"/>
    </row>
    <row r="11" spans="1:10" ht="24.75" thickBot="1">
      <c r="A11" s="57"/>
      <c r="B11" s="57"/>
      <c r="C11" s="57"/>
      <c r="D11" s="57"/>
      <c r="E11" s="57"/>
      <c r="F11" s="57"/>
      <c r="G11" s="4" t="s">
        <v>56</v>
      </c>
      <c r="H11" s="10" t="s">
        <v>8</v>
      </c>
      <c r="I11" s="5" t="s">
        <v>9</v>
      </c>
      <c r="J11" s="57"/>
    </row>
    <row r="12" spans="1:10" ht="13.5" thickBot="1">
      <c r="A12" s="25">
        <v>1</v>
      </c>
      <c r="B12" s="2">
        <v>2</v>
      </c>
      <c r="C12" s="2">
        <v>3</v>
      </c>
      <c r="D12" s="2">
        <v>4</v>
      </c>
      <c r="E12" s="2">
        <v>5</v>
      </c>
      <c r="F12" s="26">
        <v>6</v>
      </c>
      <c r="G12" s="9">
        <v>7</v>
      </c>
      <c r="H12" s="9">
        <v>8</v>
      </c>
      <c r="I12" s="25">
        <v>9</v>
      </c>
      <c r="J12" s="2">
        <v>10</v>
      </c>
    </row>
    <row r="13" spans="1:10" ht="16.5" thickBot="1">
      <c r="A13" s="36" t="s">
        <v>10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0" ht="23.25" customHeight="1" thickBot="1">
      <c r="A14" s="39" t="s">
        <v>11</v>
      </c>
      <c r="B14" s="30" t="s">
        <v>68</v>
      </c>
      <c r="C14" s="39" t="s">
        <v>18</v>
      </c>
      <c r="D14" s="39" t="s">
        <v>19</v>
      </c>
      <c r="E14" s="8" t="s">
        <v>20</v>
      </c>
      <c r="F14" s="12">
        <f>H14</f>
        <v>198.649</v>
      </c>
      <c r="G14" s="8"/>
      <c r="H14" s="11">
        <f>(165088+33461)/1000+0.1</f>
        <v>198.649</v>
      </c>
      <c r="I14" s="8"/>
      <c r="J14" s="42" t="s">
        <v>23</v>
      </c>
    </row>
    <row r="15" spans="1:10" ht="21" customHeight="1" thickBot="1">
      <c r="A15" s="40"/>
      <c r="B15" s="31"/>
      <c r="C15" s="40"/>
      <c r="D15" s="40"/>
      <c r="E15" s="8" t="s">
        <v>21</v>
      </c>
      <c r="F15" s="12">
        <f aca="true" t="shared" si="0" ref="F15:F20">H15</f>
        <v>219</v>
      </c>
      <c r="G15" s="8"/>
      <c r="H15" s="11">
        <f>219</f>
        <v>219</v>
      </c>
      <c r="I15" s="8"/>
      <c r="J15" s="43"/>
    </row>
    <row r="16" spans="1:10" ht="22.5" customHeight="1" thickBot="1">
      <c r="A16" s="41"/>
      <c r="B16" s="32"/>
      <c r="C16" s="41"/>
      <c r="D16" s="41"/>
      <c r="E16" s="8" t="s">
        <v>22</v>
      </c>
      <c r="F16" s="12">
        <f t="shared" si="0"/>
        <v>239</v>
      </c>
      <c r="G16" s="8"/>
      <c r="H16" s="11">
        <v>239</v>
      </c>
      <c r="I16" s="8"/>
      <c r="J16" s="44"/>
    </row>
    <row r="17" spans="1:10" ht="13.5" thickBot="1">
      <c r="A17" s="39">
        <v>2</v>
      </c>
      <c r="B17" s="42" t="s">
        <v>27</v>
      </c>
      <c r="C17" s="39" t="s">
        <v>18</v>
      </c>
      <c r="D17" s="39" t="s">
        <v>19</v>
      </c>
      <c r="E17" s="8" t="s">
        <v>20</v>
      </c>
      <c r="F17" s="12">
        <f t="shared" si="0"/>
        <v>91.55</v>
      </c>
      <c r="G17" s="8"/>
      <c r="H17" s="11">
        <f>91550/1000</f>
        <v>91.55</v>
      </c>
      <c r="I17" s="8"/>
      <c r="J17" s="42" t="s">
        <v>24</v>
      </c>
    </row>
    <row r="18" spans="1:10" ht="35.25" customHeight="1" thickBot="1">
      <c r="A18" s="40"/>
      <c r="B18" s="43"/>
      <c r="C18" s="40"/>
      <c r="D18" s="40"/>
      <c r="E18" s="8" t="s">
        <v>21</v>
      </c>
      <c r="F18" s="12">
        <f t="shared" si="0"/>
        <v>100</v>
      </c>
      <c r="G18" s="8"/>
      <c r="H18" s="11">
        <v>100</v>
      </c>
      <c r="I18" s="8"/>
      <c r="J18" s="43"/>
    </row>
    <row r="19" spans="1:10" ht="13.5" thickBot="1">
      <c r="A19" s="41"/>
      <c r="B19" s="44"/>
      <c r="C19" s="41"/>
      <c r="D19" s="41"/>
      <c r="E19" s="8" t="s">
        <v>22</v>
      </c>
      <c r="F19" s="12">
        <f t="shared" si="0"/>
        <v>120</v>
      </c>
      <c r="G19" s="8"/>
      <c r="H19" s="11">
        <v>120</v>
      </c>
      <c r="I19" s="8"/>
      <c r="J19" s="44"/>
    </row>
    <row r="20" spans="1:10" ht="13.5" thickBot="1">
      <c r="A20" s="39">
        <v>3</v>
      </c>
      <c r="B20" s="42" t="s">
        <v>25</v>
      </c>
      <c r="C20" s="39" t="s">
        <v>18</v>
      </c>
      <c r="D20" s="39" t="s">
        <v>19</v>
      </c>
      <c r="E20" s="8" t="s">
        <v>20</v>
      </c>
      <c r="F20" s="12">
        <f t="shared" si="0"/>
        <v>99</v>
      </c>
      <c r="G20" s="8"/>
      <c r="H20" s="11">
        <f>99000/1000</f>
        <v>99</v>
      </c>
      <c r="I20" s="8"/>
      <c r="J20" s="42" t="s">
        <v>24</v>
      </c>
    </row>
    <row r="21" spans="1:10" ht="35.25" customHeight="1" thickBot="1">
      <c r="A21" s="40"/>
      <c r="B21" s="43"/>
      <c r="C21" s="40"/>
      <c r="D21" s="40"/>
      <c r="E21" s="8" t="s">
        <v>21</v>
      </c>
      <c r="F21" s="12">
        <f aca="true" t="shared" si="1" ref="F21:F32">H21</f>
        <v>110</v>
      </c>
      <c r="G21" s="8"/>
      <c r="H21" s="11">
        <v>110</v>
      </c>
      <c r="I21" s="8"/>
      <c r="J21" s="43"/>
    </row>
    <row r="22" spans="1:10" ht="15" customHeight="1" thickBot="1">
      <c r="A22" s="41"/>
      <c r="B22" s="44"/>
      <c r="C22" s="41"/>
      <c r="D22" s="41"/>
      <c r="E22" s="8" t="s">
        <v>22</v>
      </c>
      <c r="F22" s="12">
        <f t="shared" si="1"/>
        <v>120</v>
      </c>
      <c r="G22" s="8"/>
      <c r="H22" s="11">
        <v>120</v>
      </c>
      <c r="I22" s="8"/>
      <c r="J22" s="44"/>
    </row>
    <row r="23" spans="1:10" ht="13.5" thickBot="1">
      <c r="A23" s="39">
        <v>4</v>
      </c>
      <c r="B23" s="42" t="s">
        <v>26</v>
      </c>
      <c r="C23" s="39" t="s">
        <v>29</v>
      </c>
      <c r="D23" s="39" t="s">
        <v>19</v>
      </c>
      <c r="E23" s="8" t="s">
        <v>20</v>
      </c>
      <c r="F23" s="12">
        <f t="shared" si="1"/>
        <v>45</v>
      </c>
      <c r="G23" s="8"/>
      <c r="H23" s="11">
        <f>45000/1000</f>
        <v>45</v>
      </c>
      <c r="I23" s="8"/>
      <c r="J23" s="42" t="s">
        <v>28</v>
      </c>
    </row>
    <row r="24" spans="1:10" ht="24.75" customHeight="1" thickBot="1">
      <c r="A24" s="40"/>
      <c r="B24" s="43"/>
      <c r="C24" s="40"/>
      <c r="D24" s="40"/>
      <c r="E24" s="8" t="s">
        <v>21</v>
      </c>
      <c r="F24" s="12">
        <f t="shared" si="1"/>
        <v>45</v>
      </c>
      <c r="G24" s="8"/>
      <c r="H24" s="11">
        <v>45</v>
      </c>
      <c r="I24" s="8"/>
      <c r="J24" s="43"/>
    </row>
    <row r="25" spans="1:10" ht="30" customHeight="1" thickBot="1">
      <c r="A25" s="41"/>
      <c r="B25" s="44"/>
      <c r="C25" s="41"/>
      <c r="D25" s="41"/>
      <c r="E25" s="8" t="s">
        <v>22</v>
      </c>
      <c r="F25" s="12">
        <f t="shared" si="1"/>
        <v>45</v>
      </c>
      <c r="G25" s="8"/>
      <c r="H25" s="11">
        <v>45</v>
      </c>
      <c r="I25" s="8"/>
      <c r="J25" s="44"/>
    </row>
    <row r="26" spans="1:10" ht="72" customHeight="1" thickBot="1">
      <c r="A26" s="6">
        <v>5</v>
      </c>
      <c r="B26" s="7" t="s">
        <v>72</v>
      </c>
      <c r="C26" s="8" t="s">
        <v>73</v>
      </c>
      <c r="D26" s="8" t="s">
        <v>19</v>
      </c>
      <c r="E26" s="8" t="s">
        <v>21</v>
      </c>
      <c r="F26" s="12">
        <f t="shared" si="1"/>
        <v>83</v>
      </c>
      <c r="G26" s="8"/>
      <c r="H26" s="11">
        <v>83</v>
      </c>
      <c r="I26" s="8"/>
      <c r="J26" s="13" t="s">
        <v>49</v>
      </c>
    </row>
    <row r="27" spans="1:10" ht="13.5" thickBot="1">
      <c r="A27" s="39">
        <v>6</v>
      </c>
      <c r="B27" s="42" t="s">
        <v>30</v>
      </c>
      <c r="C27" s="39" t="s">
        <v>18</v>
      </c>
      <c r="D27" s="39" t="s">
        <v>19</v>
      </c>
      <c r="E27" s="8" t="s">
        <v>20</v>
      </c>
      <c r="F27" s="12">
        <f t="shared" si="1"/>
        <v>299.95</v>
      </c>
      <c r="G27" s="8"/>
      <c r="H27" s="11">
        <f>299950/1000</f>
        <v>299.95</v>
      </c>
      <c r="I27" s="8"/>
      <c r="J27" s="42" t="s">
        <v>24</v>
      </c>
    </row>
    <row r="28" spans="1:10" ht="32.25" customHeight="1" thickBot="1">
      <c r="A28" s="40"/>
      <c r="B28" s="43"/>
      <c r="C28" s="40"/>
      <c r="D28" s="40"/>
      <c r="E28" s="8" t="s">
        <v>21</v>
      </c>
      <c r="F28" s="12">
        <f t="shared" si="1"/>
        <v>320</v>
      </c>
      <c r="G28" s="8"/>
      <c r="H28" s="11">
        <v>320</v>
      </c>
      <c r="I28" s="8"/>
      <c r="J28" s="43"/>
    </row>
    <row r="29" spans="1:10" ht="19.5" customHeight="1" thickBot="1">
      <c r="A29" s="41"/>
      <c r="B29" s="44"/>
      <c r="C29" s="41"/>
      <c r="D29" s="41"/>
      <c r="E29" s="8" t="s">
        <v>22</v>
      </c>
      <c r="F29" s="12">
        <f t="shared" si="1"/>
        <v>320</v>
      </c>
      <c r="G29" s="8"/>
      <c r="H29" s="11">
        <v>320</v>
      </c>
      <c r="I29" s="8"/>
      <c r="J29" s="44"/>
    </row>
    <row r="30" spans="1:10" ht="22.5" customHeight="1" thickBot="1">
      <c r="A30" s="39">
        <v>7</v>
      </c>
      <c r="B30" s="64" t="s">
        <v>31</v>
      </c>
      <c r="C30" s="39" t="s">
        <v>18</v>
      </c>
      <c r="D30" s="39" t="s">
        <v>19</v>
      </c>
      <c r="E30" s="8" t="s">
        <v>20</v>
      </c>
      <c r="F30" s="12">
        <f t="shared" si="1"/>
        <v>120</v>
      </c>
      <c r="G30" s="8"/>
      <c r="H30" s="11">
        <f>120000/1000</f>
        <v>120</v>
      </c>
      <c r="I30" s="8"/>
      <c r="J30" s="42" t="s">
        <v>32</v>
      </c>
    </row>
    <row r="31" spans="1:10" ht="21.75" customHeight="1" thickBot="1">
      <c r="A31" s="40"/>
      <c r="B31" s="65"/>
      <c r="C31" s="40"/>
      <c r="D31" s="40"/>
      <c r="E31" s="8" t="s">
        <v>21</v>
      </c>
      <c r="F31" s="12">
        <f t="shared" si="1"/>
        <v>130</v>
      </c>
      <c r="G31" s="8"/>
      <c r="H31" s="11">
        <v>130</v>
      </c>
      <c r="I31" s="8"/>
      <c r="J31" s="43"/>
    </row>
    <row r="32" spans="1:10" ht="24.75" customHeight="1" thickBot="1">
      <c r="A32" s="41"/>
      <c r="B32" s="66"/>
      <c r="C32" s="41"/>
      <c r="D32" s="41"/>
      <c r="E32" s="8" t="s">
        <v>22</v>
      </c>
      <c r="F32" s="12">
        <f t="shared" si="1"/>
        <v>140</v>
      </c>
      <c r="G32" s="8"/>
      <c r="H32" s="11">
        <v>140</v>
      </c>
      <c r="I32" s="8"/>
      <c r="J32" s="44"/>
    </row>
    <row r="33" spans="1:10" ht="13.5" thickBot="1">
      <c r="A33" s="33" t="s">
        <v>0</v>
      </c>
      <c r="B33" s="34"/>
      <c r="C33" s="34"/>
      <c r="D33" s="34"/>
      <c r="E33" s="35"/>
      <c r="F33" s="11">
        <f>SUM(F14:F32)</f>
        <v>2845.1490000000003</v>
      </c>
      <c r="G33" s="11">
        <f>SUM(G14:G32)</f>
        <v>0</v>
      </c>
      <c r="H33" s="11">
        <f>SUM(H14:H32)</f>
        <v>2845.1490000000003</v>
      </c>
      <c r="I33" s="11">
        <f>SUM(I14:I32)</f>
        <v>0</v>
      </c>
      <c r="J33" s="13"/>
    </row>
    <row r="34" spans="1:10" ht="16.5" thickBot="1">
      <c r="A34" s="36" t="s">
        <v>70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6.25" customHeight="1" thickBot="1">
      <c r="A35" s="39">
        <v>1</v>
      </c>
      <c r="B35" s="30" t="s">
        <v>34</v>
      </c>
      <c r="C35" s="39" t="s">
        <v>35</v>
      </c>
      <c r="D35" s="39" t="s">
        <v>19</v>
      </c>
      <c r="E35" s="8" t="s">
        <v>20</v>
      </c>
      <c r="F35" s="12">
        <f aca="true" t="shared" si="2" ref="F35:F40">H35</f>
        <v>144.6</v>
      </c>
      <c r="G35" s="8"/>
      <c r="H35" s="11">
        <f>(117000+27600)/1000</f>
        <v>144.6</v>
      </c>
      <c r="I35" s="8"/>
      <c r="J35" s="30" t="s">
        <v>37</v>
      </c>
    </row>
    <row r="36" spans="1:10" ht="42" customHeight="1" thickBot="1">
      <c r="A36" s="41"/>
      <c r="B36" s="32"/>
      <c r="C36" s="41"/>
      <c r="D36" s="41"/>
      <c r="E36" s="8" t="s">
        <v>21</v>
      </c>
      <c r="F36" s="12">
        <f t="shared" si="2"/>
        <v>93.5</v>
      </c>
      <c r="G36" s="8"/>
      <c r="H36" s="11">
        <f>93500/1000</f>
        <v>93.5</v>
      </c>
      <c r="I36" s="8"/>
      <c r="J36" s="32"/>
    </row>
    <row r="37" spans="1:10" ht="13.5" thickBot="1">
      <c r="A37" s="33" t="s">
        <v>0</v>
      </c>
      <c r="B37" s="34"/>
      <c r="C37" s="34"/>
      <c r="D37" s="34"/>
      <c r="E37" s="35"/>
      <c r="F37" s="11">
        <f>SUM(F35:F36)</f>
        <v>238.1</v>
      </c>
      <c r="G37" s="11">
        <f>SUM(G35:G36)</f>
        <v>0</v>
      </c>
      <c r="H37" s="11">
        <f>SUM(H35:H36)</f>
        <v>238.1</v>
      </c>
      <c r="I37" s="11">
        <f>SUM(I18:I36)</f>
        <v>0</v>
      </c>
      <c r="J37" s="13"/>
    </row>
    <row r="38" spans="1:10" ht="16.5" thickBot="1">
      <c r="A38" s="36" t="s">
        <v>71</v>
      </c>
      <c r="B38" s="37"/>
      <c r="C38" s="37"/>
      <c r="D38" s="37"/>
      <c r="E38" s="37"/>
      <c r="F38" s="37"/>
      <c r="G38" s="37"/>
      <c r="H38" s="37"/>
      <c r="I38" s="37"/>
      <c r="J38" s="38"/>
    </row>
    <row r="39" spans="1:10" ht="36" customHeight="1" thickBot="1">
      <c r="A39" s="39">
        <v>1</v>
      </c>
      <c r="B39" s="30" t="s">
        <v>36</v>
      </c>
      <c r="C39" s="39" t="s">
        <v>35</v>
      </c>
      <c r="D39" s="39" t="s">
        <v>19</v>
      </c>
      <c r="E39" s="8" t="s">
        <v>20</v>
      </c>
      <c r="F39" s="12">
        <f t="shared" si="2"/>
        <v>45</v>
      </c>
      <c r="G39" s="8"/>
      <c r="H39" s="11">
        <f>45000/1000</f>
        <v>45</v>
      </c>
      <c r="I39" s="8"/>
      <c r="J39" s="30" t="s">
        <v>37</v>
      </c>
    </row>
    <row r="40" spans="1:10" ht="31.5" customHeight="1" thickBot="1">
      <c r="A40" s="41"/>
      <c r="B40" s="32"/>
      <c r="C40" s="41"/>
      <c r="D40" s="41"/>
      <c r="E40" s="8" t="s">
        <v>21</v>
      </c>
      <c r="F40" s="12">
        <f t="shared" si="2"/>
        <v>40</v>
      </c>
      <c r="G40" s="8"/>
      <c r="H40" s="11">
        <f>40000/1000</f>
        <v>40</v>
      </c>
      <c r="I40" s="8"/>
      <c r="J40" s="31"/>
    </row>
    <row r="41" spans="1:10" ht="66" customHeight="1" thickBot="1">
      <c r="A41" s="6">
        <v>2</v>
      </c>
      <c r="B41" s="7" t="s">
        <v>39</v>
      </c>
      <c r="C41" s="8" t="s">
        <v>18</v>
      </c>
      <c r="D41" s="8" t="s">
        <v>19</v>
      </c>
      <c r="E41" s="8" t="s">
        <v>22</v>
      </c>
      <c r="F41" s="12">
        <f>H41</f>
        <v>260</v>
      </c>
      <c r="G41" s="8"/>
      <c r="H41" s="11">
        <f>(90000+70000+50000+50000)/1000</f>
        <v>260</v>
      </c>
      <c r="I41" s="8"/>
      <c r="J41" s="32"/>
    </row>
    <row r="42" spans="1:10" s="20" customFormat="1" ht="13.5" thickBot="1">
      <c r="A42" s="33" t="s">
        <v>0</v>
      </c>
      <c r="B42" s="34"/>
      <c r="C42" s="34"/>
      <c r="D42" s="34"/>
      <c r="E42" s="35"/>
      <c r="F42" s="18">
        <f>SUM(F39:F41)</f>
        <v>345</v>
      </c>
      <c r="G42" s="18">
        <f>SUM(G39:G41)</f>
        <v>0</v>
      </c>
      <c r="H42" s="18">
        <f>SUM(H39:H41)</f>
        <v>345</v>
      </c>
      <c r="I42" s="18">
        <f>SUM(I39:I41)</f>
        <v>0</v>
      </c>
      <c r="J42" s="19"/>
    </row>
    <row r="43" spans="1:10" ht="16.5" thickBot="1">
      <c r="A43" s="36" t="s">
        <v>69</v>
      </c>
      <c r="B43" s="37"/>
      <c r="C43" s="37"/>
      <c r="D43" s="37"/>
      <c r="E43" s="37"/>
      <c r="F43" s="37"/>
      <c r="G43" s="37"/>
      <c r="H43" s="37"/>
      <c r="I43" s="37"/>
      <c r="J43" s="38"/>
    </row>
    <row r="44" spans="1:10" ht="13.5" thickBot="1">
      <c r="A44" s="39" t="s">
        <v>11</v>
      </c>
      <c r="B44" s="30" t="s">
        <v>40</v>
      </c>
      <c r="C44" s="39" t="s">
        <v>18</v>
      </c>
      <c r="D44" s="39" t="s">
        <v>19</v>
      </c>
      <c r="E44" s="8" t="s">
        <v>20</v>
      </c>
      <c r="F44" s="12">
        <f aca="true" t="shared" si="3" ref="F44:F53">H44</f>
        <v>52.5</v>
      </c>
      <c r="G44" s="8"/>
      <c r="H44" s="11">
        <f>(52500)/1000</f>
        <v>52.5</v>
      </c>
      <c r="I44" s="8"/>
      <c r="J44" s="42" t="s">
        <v>41</v>
      </c>
    </row>
    <row r="45" spans="1:10" ht="25.5" customHeight="1" thickBot="1">
      <c r="A45" s="40"/>
      <c r="B45" s="31"/>
      <c r="C45" s="40"/>
      <c r="D45" s="40"/>
      <c r="E45" s="8" t="s">
        <v>21</v>
      </c>
      <c r="F45" s="12">
        <f t="shared" si="3"/>
        <v>60</v>
      </c>
      <c r="G45" s="8"/>
      <c r="H45" s="11">
        <v>60</v>
      </c>
      <c r="I45" s="8"/>
      <c r="J45" s="43"/>
    </row>
    <row r="46" spans="1:10" ht="27.75" customHeight="1" thickBot="1">
      <c r="A46" s="41"/>
      <c r="B46" s="32"/>
      <c r="C46" s="41"/>
      <c r="D46" s="41"/>
      <c r="E46" s="8" t="s">
        <v>22</v>
      </c>
      <c r="F46" s="12">
        <f t="shared" si="3"/>
        <v>60</v>
      </c>
      <c r="G46" s="8"/>
      <c r="H46" s="11">
        <v>60</v>
      </c>
      <c r="I46" s="8"/>
      <c r="J46" s="44"/>
    </row>
    <row r="47" spans="1:10" ht="19.5" customHeight="1" thickBot="1">
      <c r="A47" s="39">
        <v>2</v>
      </c>
      <c r="B47" s="30" t="s">
        <v>42</v>
      </c>
      <c r="C47" s="39" t="s">
        <v>33</v>
      </c>
      <c r="D47" s="39" t="s">
        <v>19</v>
      </c>
      <c r="E47" s="8" t="s">
        <v>20</v>
      </c>
      <c r="F47" s="12">
        <f t="shared" si="3"/>
        <v>230</v>
      </c>
      <c r="G47" s="8"/>
      <c r="H47" s="11">
        <f>(131125+51757+47118)/1000</f>
        <v>230</v>
      </c>
      <c r="I47" s="8"/>
      <c r="J47" s="42" t="s">
        <v>43</v>
      </c>
    </row>
    <row r="48" spans="1:10" ht="22.5" customHeight="1" thickBot="1">
      <c r="A48" s="40"/>
      <c r="B48" s="31"/>
      <c r="C48" s="40"/>
      <c r="D48" s="40"/>
      <c r="E48" s="8" t="s">
        <v>21</v>
      </c>
      <c r="F48" s="12">
        <f t="shared" si="3"/>
        <v>250</v>
      </c>
      <c r="G48" s="8"/>
      <c r="H48" s="11">
        <v>250</v>
      </c>
      <c r="I48" s="8"/>
      <c r="J48" s="43"/>
    </row>
    <row r="49" spans="1:10" ht="22.5" customHeight="1" thickBot="1">
      <c r="A49" s="41"/>
      <c r="B49" s="32"/>
      <c r="C49" s="41"/>
      <c r="D49" s="41"/>
      <c r="E49" s="8" t="s">
        <v>22</v>
      </c>
      <c r="F49" s="12">
        <f t="shared" si="3"/>
        <v>280</v>
      </c>
      <c r="G49" s="8"/>
      <c r="H49" s="11">
        <v>280</v>
      </c>
      <c r="I49" s="8"/>
      <c r="J49" s="44"/>
    </row>
    <row r="50" spans="1:10" ht="21.75" customHeight="1" thickBot="1">
      <c r="A50" s="39">
        <v>3</v>
      </c>
      <c r="B50" s="30" t="s">
        <v>44</v>
      </c>
      <c r="C50" s="39" t="s">
        <v>18</v>
      </c>
      <c r="D50" s="39" t="s">
        <v>19</v>
      </c>
      <c r="E50" s="8" t="s">
        <v>20</v>
      </c>
      <c r="F50" s="12">
        <f t="shared" si="3"/>
        <v>180.05</v>
      </c>
      <c r="G50" s="8"/>
      <c r="H50" s="11">
        <f>(180050)/1000</f>
        <v>180.05</v>
      </c>
      <c r="I50" s="8"/>
      <c r="J50" s="42" t="s">
        <v>24</v>
      </c>
    </row>
    <row r="51" spans="1:10" ht="22.5" customHeight="1" thickBot="1">
      <c r="A51" s="40"/>
      <c r="B51" s="31"/>
      <c r="C51" s="40"/>
      <c r="D51" s="40"/>
      <c r="E51" s="8" t="s">
        <v>21</v>
      </c>
      <c r="F51" s="12">
        <f t="shared" si="3"/>
        <v>200</v>
      </c>
      <c r="G51" s="8"/>
      <c r="H51" s="11">
        <v>200</v>
      </c>
      <c r="I51" s="8"/>
      <c r="J51" s="43"/>
    </row>
    <row r="52" spans="1:10" ht="20.25" customHeight="1" thickBot="1">
      <c r="A52" s="41"/>
      <c r="B52" s="32"/>
      <c r="C52" s="41"/>
      <c r="D52" s="41"/>
      <c r="E52" s="8" t="s">
        <v>22</v>
      </c>
      <c r="F52" s="12">
        <f t="shared" si="3"/>
        <v>220</v>
      </c>
      <c r="G52" s="8"/>
      <c r="H52" s="11">
        <v>220</v>
      </c>
      <c r="I52" s="8"/>
      <c r="J52" s="44"/>
    </row>
    <row r="53" spans="1:10" ht="64.5" thickBot="1">
      <c r="A53" s="6">
        <v>4</v>
      </c>
      <c r="B53" s="7" t="s">
        <v>45</v>
      </c>
      <c r="C53" s="8" t="s">
        <v>18</v>
      </c>
      <c r="D53" s="8" t="s">
        <v>19</v>
      </c>
      <c r="E53" s="8" t="s">
        <v>20</v>
      </c>
      <c r="F53" s="12">
        <f t="shared" si="3"/>
        <v>50</v>
      </c>
      <c r="G53" s="8"/>
      <c r="H53" s="11">
        <f>(50000)/1000</f>
        <v>50</v>
      </c>
      <c r="I53" s="8"/>
      <c r="J53" s="24" t="s">
        <v>46</v>
      </c>
    </row>
    <row r="54" spans="1:10" s="20" customFormat="1" ht="13.5" thickBot="1">
      <c r="A54" s="33" t="s">
        <v>0</v>
      </c>
      <c r="B54" s="34"/>
      <c r="C54" s="34"/>
      <c r="D54" s="34"/>
      <c r="E54" s="35"/>
      <c r="F54" s="18">
        <f>SUM(F44:F53)</f>
        <v>1582.55</v>
      </c>
      <c r="G54" s="18">
        <f>SUM(G44:G53)</f>
        <v>0</v>
      </c>
      <c r="H54" s="18">
        <f>SUM(H44:H53)</f>
        <v>1582.55</v>
      </c>
      <c r="I54" s="18">
        <f>SUM(I44:I53)</f>
        <v>0</v>
      </c>
      <c r="J54" s="19"/>
    </row>
    <row r="55" spans="1:10" ht="16.5" thickBot="1">
      <c r="A55" s="36" t="s">
        <v>50</v>
      </c>
      <c r="B55" s="37"/>
      <c r="C55" s="37"/>
      <c r="D55" s="37"/>
      <c r="E55" s="37"/>
      <c r="F55" s="37"/>
      <c r="G55" s="37"/>
      <c r="H55" s="37"/>
      <c r="I55" s="37"/>
      <c r="J55" s="38"/>
    </row>
    <row r="56" spans="1:10" ht="68.25" customHeight="1" thickBot="1">
      <c r="A56" s="6">
        <v>1</v>
      </c>
      <c r="B56" s="7" t="s">
        <v>47</v>
      </c>
      <c r="C56" s="8" t="s">
        <v>48</v>
      </c>
      <c r="D56" s="8" t="s">
        <v>19</v>
      </c>
      <c r="E56" s="8" t="s">
        <v>20</v>
      </c>
      <c r="F56" s="12">
        <f>H56</f>
        <v>735.7</v>
      </c>
      <c r="G56" s="8"/>
      <c r="H56" s="11">
        <f>(165640+149654+337272+83134)/1000</f>
        <v>735.7</v>
      </c>
      <c r="I56" s="8"/>
      <c r="J56" s="13" t="s">
        <v>49</v>
      </c>
    </row>
    <row r="57" spans="1:10" ht="64.5" thickBot="1">
      <c r="A57" s="6">
        <v>2</v>
      </c>
      <c r="B57" s="7" t="s">
        <v>51</v>
      </c>
      <c r="C57" s="8" t="s">
        <v>53</v>
      </c>
      <c r="D57" s="8" t="s">
        <v>19</v>
      </c>
      <c r="E57" s="8" t="s">
        <v>20</v>
      </c>
      <c r="F57" s="12">
        <f>H57</f>
        <v>171.265</v>
      </c>
      <c r="G57" s="8"/>
      <c r="H57" s="11">
        <f>(171265)/1000</f>
        <v>171.265</v>
      </c>
      <c r="I57" s="8"/>
      <c r="J57" s="13" t="s">
        <v>54</v>
      </c>
    </row>
    <row r="58" spans="1:10" ht="64.5" thickBot="1">
      <c r="A58" s="6">
        <v>3</v>
      </c>
      <c r="B58" s="7" t="s">
        <v>52</v>
      </c>
      <c r="C58" s="8" t="s">
        <v>53</v>
      </c>
      <c r="D58" s="8" t="s">
        <v>19</v>
      </c>
      <c r="E58" s="8" t="s">
        <v>20</v>
      </c>
      <c r="F58" s="12">
        <f>H58</f>
        <v>295.037</v>
      </c>
      <c r="G58" s="8"/>
      <c r="H58" s="11">
        <f>(295037)/1000</f>
        <v>295.037</v>
      </c>
      <c r="I58" s="8"/>
      <c r="J58" s="13" t="s">
        <v>49</v>
      </c>
    </row>
    <row r="59" spans="1:10" ht="64.5" thickBot="1">
      <c r="A59" s="6">
        <v>4</v>
      </c>
      <c r="B59" s="7" t="s">
        <v>55</v>
      </c>
      <c r="C59" s="8" t="s">
        <v>38</v>
      </c>
      <c r="D59" s="8" t="s">
        <v>19</v>
      </c>
      <c r="E59" s="8" t="s">
        <v>20</v>
      </c>
      <c r="F59" s="12">
        <f>H59</f>
        <v>89.275</v>
      </c>
      <c r="G59" s="8"/>
      <c r="H59" s="11">
        <f>(89275)/1000</f>
        <v>89.275</v>
      </c>
      <c r="I59" s="8"/>
      <c r="J59" s="13" t="s">
        <v>49</v>
      </c>
    </row>
    <row r="60" spans="1:10" ht="64.5" thickBot="1">
      <c r="A60" s="6">
        <v>5</v>
      </c>
      <c r="B60" s="7" t="s">
        <v>62</v>
      </c>
      <c r="C60" s="8" t="s">
        <v>64</v>
      </c>
      <c r="D60" s="8" t="s">
        <v>19</v>
      </c>
      <c r="E60" s="8" t="s">
        <v>21</v>
      </c>
      <c r="F60" s="12">
        <f>H60</f>
        <v>1500</v>
      </c>
      <c r="G60" s="8"/>
      <c r="H60" s="11">
        <v>1500</v>
      </c>
      <c r="I60" s="8"/>
      <c r="J60" s="13" t="s">
        <v>65</v>
      </c>
    </row>
    <row r="61" spans="1:10" ht="64.5" thickBot="1">
      <c r="A61" s="6">
        <v>6</v>
      </c>
      <c r="B61" s="7" t="s">
        <v>63</v>
      </c>
      <c r="C61" s="8" t="s">
        <v>38</v>
      </c>
      <c r="D61" s="8" t="s">
        <v>19</v>
      </c>
      <c r="E61" s="8" t="s">
        <v>21</v>
      </c>
      <c r="F61" s="12">
        <f>H61+G61+I61</f>
        <v>300</v>
      </c>
      <c r="G61" s="8"/>
      <c r="H61" s="11">
        <v>300</v>
      </c>
      <c r="I61" s="12"/>
      <c r="J61" s="13" t="s">
        <v>65</v>
      </c>
    </row>
    <row r="62" spans="1:10" ht="75" customHeight="1" thickBot="1">
      <c r="A62" s="27">
        <v>7</v>
      </c>
      <c r="B62" s="24" t="s">
        <v>77</v>
      </c>
      <c r="C62" s="28" t="s">
        <v>53</v>
      </c>
      <c r="D62" s="6" t="s">
        <v>19</v>
      </c>
      <c r="E62" s="8" t="s">
        <v>20</v>
      </c>
      <c r="F62" s="12">
        <f>H62+G62+I62</f>
        <v>20.094</v>
      </c>
      <c r="G62" s="8"/>
      <c r="H62" s="11">
        <f>20094/1000</f>
        <v>20.094</v>
      </c>
      <c r="I62" s="12"/>
      <c r="J62" s="13" t="s">
        <v>65</v>
      </c>
    </row>
    <row r="63" spans="1:10" ht="64.5" thickBot="1">
      <c r="A63" s="27">
        <v>8</v>
      </c>
      <c r="B63" s="24" t="s">
        <v>78</v>
      </c>
      <c r="C63" s="8" t="s">
        <v>38</v>
      </c>
      <c r="D63" s="8" t="s">
        <v>19</v>
      </c>
      <c r="E63" s="8" t="s">
        <v>20</v>
      </c>
      <c r="F63" s="12">
        <f>H63+G63+I63</f>
        <v>20.73</v>
      </c>
      <c r="G63" s="8"/>
      <c r="H63" s="11">
        <f>20730/1000</f>
        <v>20.73</v>
      </c>
      <c r="I63" s="12"/>
      <c r="J63" s="13" t="s">
        <v>65</v>
      </c>
    </row>
    <row r="64" spans="1:10" ht="12.75" customHeight="1" thickBot="1">
      <c r="A64" s="52" t="s">
        <v>13</v>
      </c>
      <c r="B64" s="53"/>
      <c r="C64" s="53"/>
      <c r="D64" s="54"/>
      <c r="E64" s="16"/>
      <c r="F64" s="18">
        <f>SUM(F56:F63)</f>
        <v>3132.101</v>
      </c>
      <c r="G64" s="18">
        <f>SUM(G56:G63)</f>
        <v>0</v>
      </c>
      <c r="H64" s="18">
        <f>SUM(H56:H63)</f>
        <v>3132.101</v>
      </c>
      <c r="I64" s="18">
        <f>SUM(I56:I63)</f>
        <v>0</v>
      </c>
      <c r="J64" s="17" t="s">
        <v>12</v>
      </c>
    </row>
    <row r="65" spans="1:10" ht="16.5" thickBot="1">
      <c r="A65" s="36" t="s">
        <v>57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65.25" customHeight="1" thickBot="1">
      <c r="A66" s="15" t="s">
        <v>11</v>
      </c>
      <c r="B66" s="14" t="s">
        <v>58</v>
      </c>
      <c r="C66" s="21" t="s">
        <v>59</v>
      </c>
      <c r="D66" s="15" t="s">
        <v>19</v>
      </c>
      <c r="E66" s="8" t="s">
        <v>21</v>
      </c>
      <c r="F66" s="12">
        <f>H66</f>
        <v>500</v>
      </c>
      <c r="G66" s="8"/>
      <c r="H66" s="11">
        <v>500</v>
      </c>
      <c r="I66" s="8"/>
      <c r="J66" s="30" t="s">
        <v>57</v>
      </c>
    </row>
    <row r="67" spans="1:10" ht="69.75" customHeight="1" thickBot="1">
      <c r="A67" s="15">
        <v>2</v>
      </c>
      <c r="B67" s="14" t="s">
        <v>60</v>
      </c>
      <c r="C67" s="8" t="s">
        <v>18</v>
      </c>
      <c r="D67" s="15" t="s">
        <v>19</v>
      </c>
      <c r="E67" s="8" t="s">
        <v>21</v>
      </c>
      <c r="F67" s="12">
        <f>H67</f>
        <v>200</v>
      </c>
      <c r="G67" s="8"/>
      <c r="H67" s="11">
        <v>200</v>
      </c>
      <c r="I67" s="8"/>
      <c r="J67" s="31"/>
    </row>
    <row r="68" spans="1:10" ht="75" customHeight="1" thickBot="1">
      <c r="A68" s="6">
        <v>3</v>
      </c>
      <c r="B68" s="7" t="s">
        <v>61</v>
      </c>
      <c r="C68" s="8" t="s">
        <v>18</v>
      </c>
      <c r="D68" s="8" t="s">
        <v>19</v>
      </c>
      <c r="E68" s="8" t="s">
        <v>21</v>
      </c>
      <c r="F68" s="12">
        <f>H68</f>
        <v>40</v>
      </c>
      <c r="G68" s="8"/>
      <c r="H68" s="11">
        <v>40</v>
      </c>
      <c r="I68" s="8"/>
      <c r="J68" s="32"/>
    </row>
    <row r="69" spans="1:10" s="20" customFormat="1" ht="13.5" thickBot="1">
      <c r="A69" s="33" t="s">
        <v>0</v>
      </c>
      <c r="B69" s="34"/>
      <c r="C69" s="34"/>
      <c r="D69" s="34"/>
      <c r="E69" s="35"/>
      <c r="F69" s="18">
        <f>SUM(F66:F68)</f>
        <v>740</v>
      </c>
      <c r="G69" s="18">
        <f>SUM(G66:G68)</f>
        <v>0</v>
      </c>
      <c r="H69" s="18">
        <f>SUM(H66:H68)</f>
        <v>740</v>
      </c>
      <c r="I69" s="18">
        <f>SUM(I66:I68)</f>
        <v>0</v>
      </c>
      <c r="J69" s="19"/>
    </row>
    <row r="70" spans="1:10" ht="16.5" customHeight="1" thickBot="1">
      <c r="A70" s="48" t="s">
        <v>74</v>
      </c>
      <c r="B70" s="49"/>
      <c r="C70" s="49"/>
      <c r="D70" s="49"/>
      <c r="E70" s="50"/>
      <c r="F70" s="18">
        <f>F33+F37+F42+F54+F64+F69</f>
        <v>8882.9</v>
      </c>
      <c r="G70" s="18">
        <f>G33+G37+G42+G54+G64+G69</f>
        <v>0</v>
      </c>
      <c r="H70" s="18">
        <f>H33+H37+H42+H54+H64+H69</f>
        <v>8882.9</v>
      </c>
      <c r="I70" s="18">
        <f>I33+I37+I42+I54+I64+I69</f>
        <v>0</v>
      </c>
      <c r="J70" s="17" t="s">
        <v>12</v>
      </c>
    </row>
    <row r="71" spans="1:10" s="20" customFormat="1" ht="16.5" thickBot="1">
      <c r="A71" s="45" t="s">
        <v>76</v>
      </c>
      <c r="B71" s="46"/>
      <c r="C71" s="46"/>
      <c r="D71" s="46"/>
      <c r="E71" s="47"/>
      <c r="F71" s="18">
        <f>F14+F17+F20+F23+F27+F30+F35+F39+F44+F47+F50+F53+F56+F57+F58+F59+F62+F63</f>
        <v>2888.3999999999996</v>
      </c>
      <c r="G71" s="18">
        <f>G14+G17+G20+G23+G27+G30+G35+G39+G44+G47+G50+G53+G56+G57+G58+G59</f>
        <v>0</v>
      </c>
      <c r="H71" s="18">
        <f>H14+H17+H20+H23+H27+H30+H35+H39+H44+H47+H50+H53+H56+H57+H58+H59</f>
        <v>2847.5759999999996</v>
      </c>
      <c r="I71" s="18">
        <f>I14+I17+I20+I23+I27+I30+I35+I39+I44+I47+I50+I53+I56+I57+I58+I59</f>
        <v>0</v>
      </c>
      <c r="J71" s="19"/>
    </row>
    <row r="72" spans="1:10" ht="16.5" customHeight="1" thickBot="1">
      <c r="A72" s="48" t="s">
        <v>21</v>
      </c>
      <c r="B72" s="49"/>
      <c r="C72" s="49"/>
      <c r="D72" s="49"/>
      <c r="E72" s="50"/>
      <c r="F72" s="18">
        <f>F15+F18+F21+F24+F26+F28+F31+F36+F40+F45+F48+F51+F60+F61+F66+F67+F68</f>
        <v>4190.5</v>
      </c>
      <c r="G72" s="18">
        <f>G15+G18+G21+G24+G26+G28+G31+G36+G40+G45+G48+G51+G60+G61+G66+G67+G68</f>
        <v>0</v>
      </c>
      <c r="H72" s="18">
        <f>H15+H18+H21+H24+H26+H28+H31+H36+H40+H45+H48+H51+H60+H61+H66+H67+H68</f>
        <v>4190.5</v>
      </c>
      <c r="I72" s="18">
        <f>I15+I18+I21+I24+I26+I28+I31+I36+I40+I45+I48+I51+I60+I61+I66+I67+I68</f>
        <v>0</v>
      </c>
      <c r="J72" s="17" t="s">
        <v>12</v>
      </c>
    </row>
    <row r="73" spans="1:10" ht="16.5" customHeight="1" thickBot="1">
      <c r="A73" s="48" t="s">
        <v>22</v>
      </c>
      <c r="B73" s="49"/>
      <c r="C73" s="49"/>
      <c r="D73" s="49"/>
      <c r="E73" s="50"/>
      <c r="F73" s="18">
        <f>F16+F19+F22+F25+F29+F32+F41+F46+F49+F52</f>
        <v>1804</v>
      </c>
      <c r="G73" s="18">
        <f>G16+G19+G22+G25+G29+G32+G41+G46+G49+G52</f>
        <v>0</v>
      </c>
      <c r="H73" s="18">
        <f>H16+H19+H22+H25+H29+H32+H41+H46+H49+H52</f>
        <v>1804</v>
      </c>
      <c r="I73" s="18">
        <f>I16+I19+I22+I25+I29+I32+I41+I46+I49+I52</f>
        <v>0</v>
      </c>
      <c r="J73" s="17" t="s">
        <v>12</v>
      </c>
    </row>
    <row r="76" ht="15.75">
      <c r="B76" s="1" t="s">
        <v>66</v>
      </c>
    </row>
  </sheetData>
  <sheetProtection/>
  <mergeCells count="83">
    <mergeCell ref="J27:J29"/>
    <mergeCell ref="A30:A32"/>
    <mergeCell ref="B30:B32"/>
    <mergeCell ref="B27:B29"/>
    <mergeCell ref="C30:C32"/>
    <mergeCell ref="C27:C29"/>
    <mergeCell ref="D30:D32"/>
    <mergeCell ref="D27:D29"/>
    <mergeCell ref="J9:J11"/>
    <mergeCell ref="A20:A22"/>
    <mergeCell ref="B20:B22"/>
    <mergeCell ref="C20:C22"/>
    <mergeCell ref="D20:D22"/>
    <mergeCell ref="J20:J22"/>
    <mergeCell ref="F9:I9"/>
    <mergeCell ref="A9:A11"/>
    <mergeCell ref="B9:B11"/>
    <mergeCell ref="C9:C11"/>
    <mergeCell ref="D9:D11"/>
    <mergeCell ref="E9:E11"/>
    <mergeCell ref="F10:F11"/>
    <mergeCell ref="G10:I10"/>
    <mergeCell ref="A13:J13"/>
    <mergeCell ref="D14:D16"/>
    <mergeCell ref="B14:B16"/>
    <mergeCell ref="C14:C16"/>
    <mergeCell ref="A14:A16"/>
    <mergeCell ref="J14:J16"/>
    <mergeCell ref="A37:E37"/>
    <mergeCell ref="A38:J38"/>
    <mergeCell ref="A17:A19"/>
    <mergeCell ref="B17:B19"/>
    <mergeCell ref="C17:C19"/>
    <mergeCell ref="D17:D19"/>
    <mergeCell ref="J17:J19"/>
    <mergeCell ref="B23:B25"/>
    <mergeCell ref="C23:C25"/>
    <mergeCell ref="J23:J25"/>
    <mergeCell ref="D23:D25"/>
    <mergeCell ref="A34:J34"/>
    <mergeCell ref="A35:A36"/>
    <mergeCell ref="B35:B36"/>
    <mergeCell ref="C35:C36"/>
    <mergeCell ref="D35:D36"/>
    <mergeCell ref="J30:J32"/>
    <mergeCell ref="J35:J36"/>
    <mergeCell ref="A23:A25"/>
    <mergeCell ref="A27:A29"/>
    <mergeCell ref="A64:D64"/>
    <mergeCell ref="A50:A52"/>
    <mergeCell ref="B50:B52"/>
    <mergeCell ref="C50:C52"/>
    <mergeCell ref="D50:D52"/>
    <mergeCell ref="J50:J52"/>
    <mergeCell ref="A47:A49"/>
    <mergeCell ref="B47:B49"/>
    <mergeCell ref="C47:C49"/>
    <mergeCell ref="D47:D49"/>
    <mergeCell ref="J47:J49"/>
    <mergeCell ref="J39:J41"/>
    <mergeCell ref="A39:A40"/>
    <mergeCell ref="B39:B40"/>
    <mergeCell ref="C39:C40"/>
    <mergeCell ref="A71:E71"/>
    <mergeCell ref="A72:E72"/>
    <mergeCell ref="A73:E73"/>
    <mergeCell ref="B7:J7"/>
    <mergeCell ref="A65:J65"/>
    <mergeCell ref="A69:E69"/>
    <mergeCell ref="A70:E70"/>
    <mergeCell ref="D39:D40"/>
    <mergeCell ref="B44:B46"/>
    <mergeCell ref="C44:C46"/>
    <mergeCell ref="B6:J6"/>
    <mergeCell ref="J66:J68"/>
    <mergeCell ref="A33:E33"/>
    <mergeCell ref="A42:E42"/>
    <mergeCell ref="A54:E54"/>
    <mergeCell ref="A55:J55"/>
    <mergeCell ref="D44:D46"/>
    <mergeCell ref="J44:J46"/>
    <mergeCell ref="A43:J43"/>
    <mergeCell ref="A44:A46"/>
  </mergeCells>
  <printOptions/>
  <pageMargins left="0.3937007874015748" right="0" top="0.15748031496062992" bottom="0.7874015748031497" header="0.31496062992125984" footer="0.31496062992125984"/>
  <pageSetup fitToHeight="4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2018-12-21T13:55:47Z</cp:lastPrinted>
  <dcterms:created xsi:type="dcterms:W3CDTF">2018-09-04T04:37:33Z</dcterms:created>
  <dcterms:modified xsi:type="dcterms:W3CDTF">2018-12-21T13:56:58Z</dcterms:modified>
  <cp:category/>
  <cp:version/>
  <cp:contentType/>
  <cp:contentStatus/>
</cp:coreProperties>
</file>