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передавальний акт на 01.07.18ро" sheetId="1" r:id="rId1"/>
    <sheet name="1113 рах" sheetId="2" r:id="rId2"/>
    <sheet name="1015,1016,1018,1011,1" sheetId="3" r:id="rId3"/>
    <sheet name="1013,1015" sheetId="4" r:id="rId4"/>
  </sheets>
  <definedNames/>
  <calcPr fullCalcOnLoad="1"/>
</workbook>
</file>

<file path=xl/sharedStrings.xml><?xml version="1.0" encoding="utf-8"?>
<sst xmlns="http://schemas.openxmlformats.org/spreadsheetml/2006/main" count="3703" uniqueCount="1151">
  <si>
    <t>№ п/п</t>
  </si>
  <si>
    <t>Найменування</t>
  </si>
  <si>
    <t xml:space="preserve">   Інвентарний номер</t>
  </si>
  <si>
    <t xml:space="preserve">  Одиниця виміру</t>
  </si>
  <si>
    <t xml:space="preserve">   ціна за одиницю</t>
  </si>
  <si>
    <t xml:space="preserve">  Рік випуску</t>
  </si>
  <si>
    <t xml:space="preserve">  Рік введення в експлуатацію</t>
  </si>
  <si>
    <t xml:space="preserve">   Кількість</t>
  </si>
  <si>
    <t xml:space="preserve">  Балансова вартість</t>
  </si>
  <si>
    <t xml:space="preserve">     Сума  зносу</t>
  </si>
  <si>
    <t>Малоцінні необоротні матеріальні активи</t>
  </si>
  <si>
    <t>Операцiний блок № 1</t>
  </si>
  <si>
    <t>Фонарь  хiрургiчний iндив</t>
  </si>
  <si>
    <t>111360423-</t>
  </si>
  <si>
    <t>шт</t>
  </si>
  <si>
    <t>Піч мікрохвильова LG</t>
  </si>
  <si>
    <t>Ножницы двухбрамные прямые</t>
  </si>
  <si>
    <t>Ножницы двухбрамные выгнутые</t>
  </si>
  <si>
    <t>Щипцы биопсийные 5 мм</t>
  </si>
  <si>
    <t xml:space="preserve">Щипцы биопсийные </t>
  </si>
  <si>
    <t>Зажим с когтевым захватом 10 мм</t>
  </si>
  <si>
    <t>Кабель волокно-оптический 5мм</t>
  </si>
  <si>
    <t xml:space="preserve">Зажим хирургиический с кромальером </t>
  </si>
  <si>
    <t>Зажим анатомічний 5 мм</t>
  </si>
  <si>
    <t>Зажим-дисектор 5 мм</t>
  </si>
  <si>
    <t>Иголкодержатель д/канала</t>
  </si>
  <si>
    <t>Інструмент для аспіраірогаз.кан.5мм</t>
  </si>
  <si>
    <t>Зажим Бебкона 10 мм</t>
  </si>
  <si>
    <t>Иголкодержатель с кремольерой 5мм</t>
  </si>
  <si>
    <t>Троакар клапаний зі стилетом</t>
  </si>
  <si>
    <t>Разом</t>
  </si>
  <si>
    <t>Психоневрологічне відділення</t>
  </si>
  <si>
    <t>Стілець офісний</t>
  </si>
  <si>
    <t>111360467-</t>
  </si>
  <si>
    <t>111360492-</t>
  </si>
  <si>
    <t>Таймер+адаптор монітор Bumex</t>
  </si>
  <si>
    <t>Стіл комп'ютерний</t>
  </si>
  <si>
    <t>Стіл журнальний</t>
  </si>
  <si>
    <t>Сейф</t>
  </si>
  <si>
    <t>TV Thomson 2/och 61</t>
  </si>
  <si>
    <t>DVD Dex dvp 131</t>
  </si>
  <si>
    <t>Принтер "Canon Pixma"</t>
  </si>
  <si>
    <t>Гінекологічне відділення</t>
  </si>
  <si>
    <t>Піч СВЧ LG 1940 х</t>
  </si>
  <si>
    <t>Полка кутова</t>
  </si>
  <si>
    <t>Полка - тумба д/взуття</t>
  </si>
  <si>
    <t>Ліжко функціональне б/в</t>
  </si>
  <si>
    <t>111361395-</t>
  </si>
  <si>
    <t>Хірургічне відділення №2</t>
  </si>
  <si>
    <t>Піч СВЧ KOR 2/135</t>
  </si>
  <si>
    <t>Праска "Clatronic"</t>
  </si>
  <si>
    <t>Стілець</t>
  </si>
  <si>
    <t>111361293-</t>
  </si>
  <si>
    <t>Ліжко функціональне</t>
  </si>
  <si>
    <t>Дитяче відділення</t>
  </si>
  <si>
    <t>Піч СВЧ LG Electronic</t>
  </si>
  <si>
    <t>Пилосмокт " Samsung "</t>
  </si>
  <si>
    <t>Інгалятор  Omron</t>
  </si>
  <si>
    <t>Відсмоктувач " Біомед"</t>
  </si>
  <si>
    <t>Інгалятор Компресорний Microlibe</t>
  </si>
  <si>
    <t>Cтіл Г- подібний</t>
  </si>
  <si>
    <t>Тумба до столу</t>
  </si>
  <si>
    <t>Тумбочка настінна</t>
  </si>
  <si>
    <t>Стул офісний</t>
  </si>
  <si>
    <t>Інгалятор компресорний Omron</t>
  </si>
  <si>
    <t>111361575-</t>
  </si>
  <si>
    <t>Завгосп</t>
  </si>
  <si>
    <t>Вогнегасник</t>
  </si>
  <si>
    <t>Рукав пожарний</t>
  </si>
  <si>
    <t>Ствол пажарний</t>
  </si>
  <si>
    <t>Лічильник води</t>
  </si>
  <si>
    <t>111360096-</t>
  </si>
  <si>
    <t>Плакат інформаційний</t>
  </si>
  <si>
    <t>111360182-</t>
  </si>
  <si>
    <t>Харчоблок</t>
  </si>
  <si>
    <t>Водонагрівач</t>
  </si>
  <si>
    <t>Стілець пластмас</t>
  </si>
  <si>
    <t>111360308-</t>
  </si>
  <si>
    <t>Стіл пластмас квадратний</t>
  </si>
  <si>
    <t>111360314-</t>
  </si>
  <si>
    <t>Столешниця</t>
  </si>
  <si>
    <t>Карниз</t>
  </si>
  <si>
    <t>Стіл круглий пластмасовий</t>
  </si>
  <si>
    <t>Люстра</t>
  </si>
  <si>
    <t>Стіл обробний</t>
  </si>
  <si>
    <t>111361579-</t>
  </si>
  <si>
    <t>Автотранспортна дільниця</t>
  </si>
  <si>
    <t>Стіл основний</t>
  </si>
  <si>
    <t>111361290-</t>
  </si>
  <si>
    <t>Стелаж</t>
  </si>
  <si>
    <t>Дитяча полікліника</t>
  </si>
  <si>
    <t>111360303-</t>
  </si>
  <si>
    <t>Стілець театральний</t>
  </si>
  <si>
    <t>111360270-</t>
  </si>
  <si>
    <t>Стілець однотумбовий</t>
  </si>
  <si>
    <t>Монітор</t>
  </si>
  <si>
    <t>Ел. Чайник</t>
  </si>
  <si>
    <t>111361216-</t>
  </si>
  <si>
    <t>111361247-</t>
  </si>
  <si>
    <t>Вішалка з гачком</t>
  </si>
  <si>
    <t>Комора</t>
  </si>
  <si>
    <t>Ел.конвектор</t>
  </si>
  <si>
    <t>Обігрівач ХL -2910</t>
  </si>
  <si>
    <t>Мобільний телефон LG</t>
  </si>
  <si>
    <t>Інженер-програміст</t>
  </si>
  <si>
    <t>Принтер</t>
  </si>
  <si>
    <t>Операційний блок №2</t>
  </si>
  <si>
    <t>Електровідсмоктувач б/в</t>
  </si>
  <si>
    <t>Кондиціонер "Midea"</t>
  </si>
  <si>
    <t xml:space="preserve">Кондиціонер </t>
  </si>
  <si>
    <t>Головна мед.сестра</t>
  </si>
  <si>
    <t>Принтер МФУ "Brother"</t>
  </si>
  <si>
    <t>Туб.кабінет</t>
  </si>
  <si>
    <t>Лампа кварцева</t>
  </si>
  <si>
    <t>шт.</t>
  </si>
  <si>
    <t>Телефон</t>
  </si>
  <si>
    <t>Моделі TP-Link</t>
  </si>
  <si>
    <t xml:space="preserve">Разом </t>
  </si>
  <si>
    <t>Неврологічне відділення</t>
  </si>
  <si>
    <t xml:space="preserve">Ело.чайник </t>
  </si>
  <si>
    <t>Візок інвал.електричний б/в</t>
  </si>
  <si>
    <t>111361200-</t>
  </si>
  <si>
    <t>111361397-</t>
  </si>
  <si>
    <t>Візок нвалідний б/в</t>
  </si>
  <si>
    <t>Кондиціонер Сатурн б/в</t>
  </si>
  <si>
    <t>Нагрівач води "Reget"б/в</t>
  </si>
  <si>
    <t>Машина пральна "Ардо"б/в</t>
  </si>
  <si>
    <t>Телевізор б/в</t>
  </si>
  <si>
    <t>Шафа офісна б/в</t>
  </si>
  <si>
    <t>Полка під телевізор б/в</t>
  </si>
  <si>
    <t>Віодонагрівач Fresh Marina</t>
  </si>
  <si>
    <t>Водонагрівач "Ariston"</t>
  </si>
  <si>
    <t>Ходунки д/дорослих б/в</t>
  </si>
  <si>
    <t>111361440-</t>
  </si>
  <si>
    <t>Шафа сухожарова</t>
  </si>
  <si>
    <t>Стіл з надбудовою</t>
  </si>
  <si>
    <t>111361456-</t>
  </si>
  <si>
    <t>стіл керівника</t>
  </si>
  <si>
    <t>Полиця</t>
  </si>
  <si>
    <t>Приймальне відділення</t>
  </si>
  <si>
    <t>Телевізор "Тесла"</t>
  </si>
  <si>
    <t>Свол пожежний</t>
  </si>
  <si>
    <t>Крісло на колесах</t>
  </si>
  <si>
    <t>Ел.чайник"Scarlet"</t>
  </si>
  <si>
    <t>Коляска інвалідна б/в</t>
  </si>
  <si>
    <t>Фізіотерапевтичне відділення</t>
  </si>
  <si>
    <t>Радіатор електричний</t>
  </si>
  <si>
    <t>111360246-</t>
  </si>
  <si>
    <t>Апарат "Маг-30-4"</t>
  </si>
  <si>
    <t xml:space="preserve">Стіл основний </t>
  </si>
  <si>
    <t>Соленоїдний пристрій</t>
  </si>
  <si>
    <t>Ап-т"Ампліпульс-5"</t>
  </si>
  <si>
    <t>Реанімаційне відділення</t>
  </si>
  <si>
    <t>Акушерське відділення</t>
  </si>
  <si>
    <t>Ліжко Рахманова</t>
  </si>
  <si>
    <t>Конвектор "Атлантик"</t>
  </si>
  <si>
    <t>111360388-</t>
  </si>
  <si>
    <t>Холодильник indesit</t>
  </si>
  <si>
    <t>Холодильник "Whirpool ARC"</t>
  </si>
  <si>
    <t>Ліжко (бокс)на колесах д/новонародж.</t>
  </si>
  <si>
    <t>Диван</t>
  </si>
  <si>
    <t>Шкіро-венерологічне відділення</t>
  </si>
  <si>
    <t xml:space="preserve">Вогнегасник </t>
  </si>
  <si>
    <t>Лічильник ЦЕ6807</t>
  </si>
  <si>
    <t>Обігрівач XL-2910</t>
  </si>
  <si>
    <t>111360397-</t>
  </si>
  <si>
    <t>Лабораторія</t>
  </si>
  <si>
    <t>Опромінювач "Промінь"</t>
  </si>
  <si>
    <t>Лампа бактерицидна</t>
  </si>
  <si>
    <t>Опромінювач ОБН-35</t>
  </si>
  <si>
    <t>Опромінювач ОБН-75</t>
  </si>
  <si>
    <t>111360277-</t>
  </si>
  <si>
    <t>Камера Горяєва</t>
  </si>
  <si>
    <t xml:space="preserve"> </t>
  </si>
  <si>
    <t>ПАВ</t>
  </si>
  <si>
    <t>Витяжка кухонна вент.</t>
  </si>
  <si>
    <t xml:space="preserve">Камера холодильна </t>
  </si>
  <si>
    <t>Травматологічне відділення</t>
  </si>
  <si>
    <t>Ліжко</t>
  </si>
  <si>
    <t>Праска "Maxwel"</t>
  </si>
  <si>
    <t>111361389-</t>
  </si>
  <si>
    <t>Бухгалтерія</t>
  </si>
  <si>
    <t>Блок безпереб.живлення</t>
  </si>
  <si>
    <t>Клавіатура</t>
  </si>
  <si>
    <t>Маніпулювач (миша)</t>
  </si>
  <si>
    <t>Манітор LG-19</t>
  </si>
  <si>
    <t>Пристрій виводу друку "Саnon"</t>
  </si>
  <si>
    <t>МФУ "Canоn"</t>
  </si>
  <si>
    <t>Комора продуктів</t>
  </si>
  <si>
    <t>Ваги електронні</t>
  </si>
  <si>
    <t>Хірургічне відділення "1</t>
  </si>
  <si>
    <t>Жалюзі</t>
  </si>
  <si>
    <t>111360342-</t>
  </si>
  <si>
    <t xml:space="preserve">Стіл комп'ютерний </t>
  </si>
  <si>
    <t>Ліжко б/в</t>
  </si>
  <si>
    <t>111360070-</t>
  </si>
  <si>
    <t>Плитка електрична</t>
  </si>
  <si>
    <t>111360330-</t>
  </si>
  <si>
    <t>Машинка пральна "Сатурн"</t>
  </si>
  <si>
    <t>Холодильник "Снайге"</t>
  </si>
  <si>
    <t>Праска "Clatronik"</t>
  </si>
  <si>
    <t>Холодильник "Candi"</t>
  </si>
  <si>
    <t>Центрифуга лаб.М-800</t>
  </si>
  <si>
    <t>Трансфузіологічне відділення</t>
  </si>
  <si>
    <t>Ваги ВТД-3ФД</t>
  </si>
  <si>
    <t>Водонагрівач Raund</t>
  </si>
  <si>
    <t>БФП "Canon MF3010"</t>
  </si>
  <si>
    <t>Холодильник Elenberg</t>
  </si>
  <si>
    <t>Холодильник "Milano"</t>
  </si>
  <si>
    <t>Холодильник Elenberg MRF</t>
  </si>
  <si>
    <t>Кабінет функціональної діагностики</t>
  </si>
  <si>
    <t>Радіатор "Каховка"</t>
  </si>
  <si>
    <t>111360236-</t>
  </si>
  <si>
    <t>Блок живлення</t>
  </si>
  <si>
    <t>Ел.кард."Hert Sreen"</t>
  </si>
  <si>
    <t>Доросле інфекційне відділення</t>
  </si>
  <si>
    <t>Водонагрівач Nova Teck</t>
  </si>
  <si>
    <t>СВЧ-піч мікрохвильова</t>
  </si>
  <si>
    <t>Праска</t>
  </si>
  <si>
    <t>Рентгенологічне відділення</t>
  </si>
  <si>
    <t>Опромінювач бактериц.</t>
  </si>
  <si>
    <t>Дитяче інфекційне відділення</t>
  </si>
  <si>
    <t>Жіноча консультація</t>
  </si>
  <si>
    <t>Тепловентилятор "Скарлет"</t>
  </si>
  <si>
    <t>Тепловентилятор "Clatronik"</t>
  </si>
  <si>
    <t>Стілець Polo-50R-32</t>
  </si>
  <si>
    <t>111360353-</t>
  </si>
  <si>
    <t>Шафа КД/19/5</t>
  </si>
  <si>
    <t>111360380-</t>
  </si>
  <si>
    <t>Стелаж КОР/19/4</t>
  </si>
  <si>
    <t>Стелаж KHZO</t>
  </si>
  <si>
    <t>Стіл письмовий</t>
  </si>
  <si>
    <t>Крісло Logika GTSA-2</t>
  </si>
  <si>
    <t>Пилосмокт "RVO-107"</t>
  </si>
  <si>
    <t>Пульсоксиметр</t>
  </si>
  <si>
    <t>Ап-т діаг.УЗД SDV-350 б/в</t>
  </si>
  <si>
    <t>Пральня</t>
  </si>
  <si>
    <t>Кардіологічне відділення</t>
  </si>
  <si>
    <t>Принтер НР1018</t>
  </si>
  <si>
    <t>111360061-</t>
  </si>
  <si>
    <t>Стілець "Сильвія"</t>
  </si>
  <si>
    <t>111360122-</t>
  </si>
  <si>
    <t>Стілець 150 хром</t>
  </si>
  <si>
    <t>111360140-</t>
  </si>
  <si>
    <t>111360144-</t>
  </si>
  <si>
    <t>111360148-</t>
  </si>
  <si>
    <t>111360154-</t>
  </si>
  <si>
    <t>111360157-</t>
  </si>
  <si>
    <t>111360164-</t>
  </si>
  <si>
    <t>111360174-5</t>
  </si>
  <si>
    <t>Жалюзі вертикальні</t>
  </si>
  <si>
    <t>111361313-</t>
  </si>
  <si>
    <t>Ліжко дерев'яне</t>
  </si>
  <si>
    <t>Стіл для обіду</t>
  </si>
  <si>
    <t>111361317-</t>
  </si>
  <si>
    <t xml:space="preserve">Тумба </t>
  </si>
  <si>
    <t>Шафа для одягу</t>
  </si>
  <si>
    <t>111361423-</t>
  </si>
  <si>
    <t>111361425-</t>
  </si>
  <si>
    <t>Стіл обіденний</t>
  </si>
  <si>
    <t>Бойлер</t>
  </si>
  <si>
    <t>Душева кабінка</t>
  </si>
  <si>
    <t>Холодильник "Норд-403"</t>
  </si>
  <si>
    <t>Телевізор "Brasis-Led"</t>
  </si>
  <si>
    <t xml:space="preserve"> Відділення інтенсивної терапії</t>
  </si>
  <si>
    <t>Драбина</t>
  </si>
  <si>
    <t>111360055-</t>
  </si>
  <si>
    <t>111360137-</t>
  </si>
  <si>
    <t>Мішок АМБУ-1200</t>
  </si>
  <si>
    <t>Стіл+4стула</t>
  </si>
  <si>
    <t>111360377-</t>
  </si>
  <si>
    <t>Диван б/в</t>
  </si>
  <si>
    <t>111360755-</t>
  </si>
  <si>
    <t>Прилад д/визнач.рівня глюкози в крові</t>
  </si>
  <si>
    <t>Душова кабінка "Delle"</t>
  </si>
  <si>
    <t>Холодильник "Candy"</t>
  </si>
  <si>
    <t>Кондиціонер б/в</t>
  </si>
  <si>
    <t>КДП</t>
  </si>
  <si>
    <t>Карниз металевий</t>
  </si>
  <si>
    <t>111360295-</t>
  </si>
  <si>
    <t>Лампа настольна</t>
  </si>
  <si>
    <t>Годинник настінний</t>
  </si>
  <si>
    <t>Лампа "Global"</t>
  </si>
  <si>
    <t xml:space="preserve">Обігрівач </t>
  </si>
  <si>
    <t>Стіл</t>
  </si>
  <si>
    <t>Світильник</t>
  </si>
  <si>
    <t>Ел.обігрівач "Saturn"</t>
  </si>
  <si>
    <t xml:space="preserve">Годинник </t>
  </si>
  <si>
    <t>Джерело живлення</t>
  </si>
  <si>
    <t>Лычильник води</t>
  </si>
  <si>
    <t>Ап-т телефонний</t>
  </si>
  <si>
    <t>Обыгрывач XL-2910</t>
  </si>
  <si>
    <t>Обігрівач "Клатронік"</t>
  </si>
  <si>
    <t>Тепловент."Клатронік"</t>
  </si>
  <si>
    <t>Факс "Panasonik"</t>
  </si>
  <si>
    <t>Опромінювач бактер.</t>
  </si>
  <si>
    <t>111360198-</t>
  </si>
  <si>
    <t>Лампа щылинна б/в</t>
  </si>
  <si>
    <t>Лампа 4-рефлекторна б/в</t>
  </si>
  <si>
    <t>Ел.бойлер проточний</t>
  </si>
  <si>
    <t>Монытор "Samsung"</t>
  </si>
  <si>
    <t>Счтілець GTS</t>
  </si>
  <si>
    <t>Стілець GOLF-50</t>
  </si>
  <si>
    <t>Маніпулятор</t>
  </si>
  <si>
    <t>Стіл ТВІV80 ольха</t>
  </si>
  <si>
    <t xml:space="preserve">Стіл коп'ютерний </t>
  </si>
  <si>
    <t>Стіл письмовий KBIVN</t>
  </si>
  <si>
    <t>111360452-</t>
  </si>
  <si>
    <t>Крісло POLO 50</t>
  </si>
  <si>
    <t>Стіл письмовий ольха КР</t>
  </si>
  <si>
    <t>Стіл комп'ютерний орех ек-2</t>
  </si>
  <si>
    <t>Полка для книг орех лесной кр</t>
  </si>
  <si>
    <t>Стілець iso blak a-42</t>
  </si>
  <si>
    <t>111360436-</t>
  </si>
  <si>
    <t>Стілець iso blak</t>
  </si>
  <si>
    <t>11360440-</t>
  </si>
  <si>
    <t>111360443-</t>
  </si>
  <si>
    <t>111360446-</t>
  </si>
  <si>
    <t>11360448-</t>
  </si>
  <si>
    <t>111360394-</t>
  </si>
  <si>
    <t>Лава коридорна 500*350*150</t>
  </si>
  <si>
    <t>111360499-</t>
  </si>
  <si>
    <t>Лава коридорна 2000*350*450*24</t>
  </si>
  <si>
    <t>111360502-</t>
  </si>
  <si>
    <t>Лавка коридорна 1000*35*450</t>
  </si>
  <si>
    <t>Стойка перегородка (рентген.к-т)</t>
  </si>
  <si>
    <t>Регистратура за індив.виготовлення</t>
  </si>
  <si>
    <t>1</t>
  </si>
  <si>
    <t>111360674-</t>
  </si>
  <si>
    <t>Рентген-полка</t>
  </si>
  <si>
    <t>Стіл спеціальний лаборант.д/збора</t>
  </si>
  <si>
    <t>111360527-</t>
  </si>
  <si>
    <t>Стілець офісний ткан.</t>
  </si>
  <si>
    <t>11360529-</t>
  </si>
  <si>
    <t>111360534-</t>
  </si>
  <si>
    <t>111360539-</t>
  </si>
  <si>
    <t>111360566-</t>
  </si>
  <si>
    <t>111360574-</t>
  </si>
  <si>
    <t>111360578-</t>
  </si>
  <si>
    <t>111360584-</t>
  </si>
  <si>
    <t>Стілець офісний к/з</t>
  </si>
  <si>
    <t>111360589-</t>
  </si>
  <si>
    <t>111360598-</t>
  </si>
  <si>
    <t>111360601-</t>
  </si>
  <si>
    <t>111360606-</t>
  </si>
  <si>
    <t>111360609-</t>
  </si>
  <si>
    <t>Стіл двотумбовий письм.з приставкою</t>
  </si>
  <si>
    <t>Стіл Г-подібний1200*1500*750</t>
  </si>
  <si>
    <t>111360627-</t>
  </si>
  <si>
    <t>Стіл письмовий 1100*650*750</t>
  </si>
  <si>
    <t>111360629-</t>
  </si>
  <si>
    <t>111360632-</t>
  </si>
  <si>
    <t>111360637-</t>
  </si>
  <si>
    <t>Стіл письмовий 1200*600*750</t>
  </si>
  <si>
    <t>Шафа медична 700*480*2000</t>
  </si>
  <si>
    <t>Шафа для документів 700*400*2000</t>
  </si>
  <si>
    <t>111360678-</t>
  </si>
  <si>
    <t>111360686-</t>
  </si>
  <si>
    <t>111360691-</t>
  </si>
  <si>
    <t>Шафа для одягу 700*500*2000</t>
  </si>
  <si>
    <t>Вішалка настінна 450*277*1320</t>
  </si>
  <si>
    <t>111360643-</t>
  </si>
  <si>
    <t>111360648-</t>
  </si>
  <si>
    <t>111360655-</t>
  </si>
  <si>
    <t>Пенал для одягу 500*500*2000</t>
  </si>
  <si>
    <t>111360702-</t>
  </si>
  <si>
    <t>111360708-</t>
  </si>
  <si>
    <t>111360711-</t>
  </si>
  <si>
    <t>Кушетка медична</t>
  </si>
  <si>
    <t>111360624-</t>
  </si>
  <si>
    <t>Монітор ТРТ</t>
  </si>
  <si>
    <t>Коврик-маніпулят.</t>
  </si>
  <si>
    <t>Подовжувач мережевий</t>
  </si>
  <si>
    <t>Шафа лікарняна</t>
  </si>
  <si>
    <t>111361209-</t>
  </si>
  <si>
    <t>111361237-</t>
  </si>
  <si>
    <t>Стіл офісний</t>
  </si>
  <si>
    <t>111361377-</t>
  </si>
  <si>
    <t>Тумба офісна</t>
  </si>
  <si>
    <t>111361379-</t>
  </si>
  <si>
    <t>Шафа для паперів</t>
  </si>
  <si>
    <t>111361381-</t>
  </si>
  <si>
    <t>Принтер "Canon"</t>
  </si>
  <si>
    <t>БФП "Canon"</t>
  </si>
  <si>
    <t>Монітор б/в</t>
  </si>
  <si>
    <t>Системний блок</t>
  </si>
  <si>
    <t>Кондиціонер Idea</t>
  </si>
  <si>
    <t>БФП "Brother"лазерн.</t>
  </si>
  <si>
    <t>111361257-</t>
  </si>
  <si>
    <t>111361280-</t>
  </si>
  <si>
    <t>БФП"Canon MF-3010"</t>
  </si>
  <si>
    <t>МФУ лазерн.НРМ134а</t>
  </si>
  <si>
    <t>Терапевтичне віддділення</t>
  </si>
  <si>
    <t>Кодиціонер Idea</t>
  </si>
  <si>
    <t>Стіл для президіума</t>
  </si>
  <si>
    <t>Трибуна на трубах</t>
  </si>
  <si>
    <t>Крісло офісне</t>
  </si>
  <si>
    <t>111361462-</t>
  </si>
  <si>
    <t>111361484-</t>
  </si>
  <si>
    <t>111361488-</t>
  </si>
  <si>
    <t>111361517-</t>
  </si>
  <si>
    <t>111361547-</t>
  </si>
  <si>
    <t>РАЗОМ 1113 рах:</t>
  </si>
  <si>
    <t xml:space="preserve">   експлуатацію</t>
  </si>
  <si>
    <t>Будівлі та споруди:</t>
  </si>
  <si>
    <t>Поліклініка</t>
  </si>
  <si>
    <t>Корпус інфекційного відді-</t>
  </si>
  <si>
    <t>лення</t>
  </si>
  <si>
    <t>Корпус ЛОР,урологія,невро-</t>
  </si>
  <si>
    <t>логія</t>
  </si>
  <si>
    <t>Гараж лікарні</t>
  </si>
  <si>
    <t>Пральня ЛК №1</t>
  </si>
  <si>
    <t>Корпус адмін.апарату</t>
  </si>
  <si>
    <t>Будівля харчоблоку ЛК №1</t>
  </si>
  <si>
    <t>Комора лікарні</t>
  </si>
  <si>
    <t>Головний корпус ЛК №2</t>
  </si>
  <si>
    <t>Пральня ЛК №2</t>
  </si>
  <si>
    <t>Будівля патологоанатоміч-</t>
  </si>
  <si>
    <t>ного відділення</t>
  </si>
  <si>
    <t>Харчоблок ЛК№2</t>
  </si>
  <si>
    <t>Надвірні споруди</t>
  </si>
  <si>
    <t>Східний пристрій до полік-</t>
  </si>
  <si>
    <t>лініки</t>
  </si>
  <si>
    <t>Західний пристрій до полік-</t>
  </si>
  <si>
    <t xml:space="preserve">Гараж   </t>
  </si>
  <si>
    <t>Гараж металевий</t>
  </si>
  <si>
    <t>Два гаража спарених</t>
  </si>
  <si>
    <t>Відділення інтенсивної</t>
  </si>
  <si>
    <t>терапії</t>
  </si>
  <si>
    <t>Будівля швижкої допомоги</t>
  </si>
  <si>
    <t>Будівля поліклініки ШВВ</t>
  </si>
  <si>
    <t>Гараж</t>
  </si>
  <si>
    <t>Будівля ПНВ</t>
  </si>
  <si>
    <t>Прохідна</t>
  </si>
  <si>
    <t>Киснева станція</t>
  </si>
  <si>
    <t>Естакада</t>
  </si>
  <si>
    <t>ши</t>
  </si>
  <si>
    <t>Ворота</t>
  </si>
  <si>
    <t>Паркан цегляний</t>
  </si>
  <si>
    <t>Асфальтові доріжки</t>
  </si>
  <si>
    <t>Овочесховище</t>
  </si>
  <si>
    <t>Асфальтовий майданчик ШВВ</t>
  </si>
  <si>
    <t>Паркан дерев янй</t>
  </si>
  <si>
    <t>РАЗОМ 1013:</t>
  </si>
  <si>
    <t>Транспортні засоби:</t>
  </si>
  <si>
    <t>а/м ВАЗ 2121 ВТ 05-36</t>
  </si>
  <si>
    <t>а/м УАЗ 3962 ВТ 05-42 АР</t>
  </si>
  <si>
    <t>а/м ІЖ 2715 ВТ 05-41 АР</t>
  </si>
  <si>
    <t>а/м РАФ22031 ВТ 05-39 АР</t>
  </si>
  <si>
    <t>а/м УАЗ 3962 ВТ 05-46 АР</t>
  </si>
  <si>
    <t>а/м ГАЗ 3110 786-21 хо</t>
  </si>
  <si>
    <t>а/м ГАЗ 2705 ВТ 35-57 АР</t>
  </si>
  <si>
    <t>а/м ВАЗ 21070 ВТ 14-29 АК</t>
  </si>
  <si>
    <t xml:space="preserve">а/м ГАЗ 31105 ВТ 52-52 </t>
  </si>
  <si>
    <t>а/м АС-Y27175 ВТ 91-16 ВА</t>
  </si>
  <si>
    <t>а/м УАЗ 396295 ВТ 74-28 ВЕ</t>
  </si>
  <si>
    <t>РАЗОМ 1015:</t>
  </si>
  <si>
    <t>Консультативно-діагностична поліклініка по наданню амбулаторної допомоги</t>
  </si>
  <si>
    <t>дорослому населенню</t>
  </si>
  <si>
    <t>Офтальмоскоп налобний</t>
  </si>
  <si>
    <t>Стіл маніпуляційний</t>
  </si>
  <si>
    <t>Крісло гінекологічне</t>
  </si>
  <si>
    <t>Набір скла,линз</t>
  </si>
  <si>
    <t>Ректоскоп</t>
  </si>
  <si>
    <t>Аудіометр МА-31</t>
  </si>
  <si>
    <t>Коагулятор</t>
  </si>
  <si>
    <t>Холодильник "Ярна"</t>
  </si>
  <si>
    <t>Освітлювач 4-рефлекторний</t>
  </si>
  <si>
    <t>Холодильник "Донбас"</t>
  </si>
  <si>
    <t>Кондиціонер "Samsung"</t>
  </si>
  <si>
    <t>Монітор "Samsung"</t>
  </si>
  <si>
    <t>Компьютер Athlon</t>
  </si>
  <si>
    <t>Сканер NP Scan Jet</t>
  </si>
  <si>
    <t>Телевізор Histar</t>
  </si>
  <si>
    <t xml:space="preserve">Сканер   </t>
  </si>
  <si>
    <t>Монітор "Hansol"</t>
  </si>
  <si>
    <t>УЗД сканер "Sono Aci"</t>
  </si>
  <si>
    <t>Компьютер ПК АТХІТ-220</t>
  </si>
  <si>
    <t>Шафа стерилізаційна</t>
  </si>
  <si>
    <t>Стерилизатор Гп-40-2</t>
  </si>
  <si>
    <t>Монітор TFT-17</t>
  </si>
  <si>
    <t>РК монітор "Samsung"</t>
  </si>
  <si>
    <t>Датчик до УЗД</t>
  </si>
  <si>
    <t>Електровідсмоктувач</t>
  </si>
  <si>
    <t>Компьютерне робоче місце</t>
  </si>
  <si>
    <t>Холодильник "Норд"</t>
  </si>
  <si>
    <t>Холодильник "Rainford"</t>
  </si>
  <si>
    <t>Апарат "Надія-2"</t>
  </si>
  <si>
    <t>Лампа щелева ЩЛ-25</t>
  </si>
  <si>
    <t>Крісло "Барани"</t>
  </si>
  <si>
    <t>Принтер лазерний Нр1005</t>
  </si>
  <si>
    <t>Монітор LG</t>
  </si>
  <si>
    <t>Принтер лазерний Samsung</t>
  </si>
  <si>
    <t>Датчик конвексний РВ</t>
  </si>
  <si>
    <t>Проектор</t>
  </si>
  <si>
    <t>БФП Сanon</t>
  </si>
  <si>
    <t>Рециркулятор бактерицидний</t>
  </si>
  <si>
    <t>Кушетка процедурна</t>
  </si>
  <si>
    <t>Ноутбук НР 650</t>
  </si>
  <si>
    <t>Компьютер з програмним</t>
  </si>
  <si>
    <t>забезпеченням</t>
  </si>
  <si>
    <t>Ноутбук HP</t>
  </si>
  <si>
    <t>in</t>
  </si>
  <si>
    <t>Разом:</t>
  </si>
  <si>
    <t>Операційний блок №1</t>
  </si>
  <si>
    <t>Стіл анестезіолога</t>
  </si>
  <si>
    <t>Машинка д/намотки ниток</t>
  </si>
  <si>
    <t>Дерматом</t>
  </si>
  <si>
    <t>Дефибрилятор "ДКІН"</t>
  </si>
  <si>
    <t>Відсмоктувач</t>
  </si>
  <si>
    <t>Візок лікарняний</t>
  </si>
  <si>
    <t>Опромінювач бактерицидний</t>
  </si>
  <si>
    <t>Стерилизатор Гп-80-2</t>
  </si>
  <si>
    <t>Стерилизатор Гп-40</t>
  </si>
  <si>
    <t>Ранорозширювач</t>
  </si>
  <si>
    <t>Кондиціонер Б-1500</t>
  </si>
  <si>
    <t>Стерилизатор</t>
  </si>
  <si>
    <t>Шафа ШС-80</t>
  </si>
  <si>
    <t>Шафа Шс-80</t>
  </si>
  <si>
    <t>Серга УЗМ-2</t>
  </si>
  <si>
    <t>Освітлювач 9-рефлекторний</t>
  </si>
  <si>
    <t>Стіл операційний</t>
  </si>
  <si>
    <t>Шафа ШСС-250</t>
  </si>
  <si>
    <t>Відсос медичний електричний</t>
  </si>
  <si>
    <t>"Економ комплекс"</t>
  </si>
  <si>
    <t>Апарат "Мавр"</t>
  </si>
  <si>
    <t>Шафа ШСТ ГП-80</t>
  </si>
  <si>
    <t>Троакар клапанний</t>
  </si>
  <si>
    <t>Інструмент д/наладки клипс</t>
  </si>
  <si>
    <t>Камера д/зберігання інстру-</t>
  </si>
  <si>
    <t>ментів</t>
  </si>
  <si>
    <t>Апарат хірургічний електрич.</t>
  </si>
  <si>
    <t>Ендоскоп з відклоненим оку-</t>
  </si>
  <si>
    <t>ляром</t>
  </si>
  <si>
    <t>стіл операційний Біомед</t>
  </si>
  <si>
    <t>Холодильник "Samsung"</t>
  </si>
  <si>
    <t xml:space="preserve">Стерилизатор повітряний </t>
  </si>
  <si>
    <t>Гп-80</t>
  </si>
  <si>
    <t>Лампа операційна</t>
  </si>
  <si>
    <t>Стіл операційний МТ300-Д</t>
  </si>
  <si>
    <t>Стерильний бокс "Мобіл"</t>
  </si>
  <si>
    <t>Апарат переривання вагітності</t>
  </si>
  <si>
    <t>Візок з ношами</t>
  </si>
  <si>
    <t>Холодильник "Апшерон"</t>
  </si>
  <si>
    <t>Холодильник "Чинар"</t>
  </si>
  <si>
    <t>Апарат хірургічний ЕХВА-350</t>
  </si>
  <si>
    <t>Штатив д/рентген обстеження</t>
  </si>
  <si>
    <t>Ширма захисна</t>
  </si>
  <si>
    <t>Негатоскоп Н-Ш-80</t>
  </si>
  <si>
    <t>Апарат "Рентген-30"</t>
  </si>
  <si>
    <t>Пристрій д/виготовлення</t>
  </si>
  <si>
    <t>рентген.взвісі</t>
  </si>
  <si>
    <t>Апарат флюорографічний</t>
  </si>
  <si>
    <t>12Ф7К</t>
  </si>
  <si>
    <t>Шафа д/сушки рентг.плівки</t>
  </si>
  <si>
    <t>Флюорограф "Індіарс"</t>
  </si>
  <si>
    <t>Трубка рентгенівська</t>
  </si>
  <si>
    <t>Кондиціонер OSAKA</t>
  </si>
  <si>
    <t>Апарат рентгенівський</t>
  </si>
  <si>
    <t>"Арман"</t>
  </si>
  <si>
    <t>Флюорограф з цифровою об-</t>
  </si>
  <si>
    <t>робкою зображення</t>
  </si>
  <si>
    <t>Кабінет ендоскопії</t>
  </si>
  <si>
    <t>Колоноскоп з освітлювачем</t>
  </si>
  <si>
    <t>"Томо"</t>
  </si>
  <si>
    <t>Фіброгастродуендоскоп</t>
  </si>
  <si>
    <t>Бронхоскоп</t>
  </si>
  <si>
    <t>Кондиціонер</t>
  </si>
  <si>
    <t>Компресор</t>
  </si>
  <si>
    <t>Кардіограф "Мідас"</t>
  </si>
  <si>
    <t>Крісло-коліска для дітей</t>
  </si>
  <si>
    <t>Візок інвалідний електричн.</t>
  </si>
  <si>
    <t>б/в</t>
  </si>
  <si>
    <t>Холодильник "RRF-1128"</t>
  </si>
  <si>
    <t>Холодильник Rainford</t>
  </si>
  <si>
    <t>Електрокардіограф "Мідас"</t>
  </si>
  <si>
    <t>Машинка пральна</t>
  </si>
  <si>
    <t>Машинка пральна Daewoo</t>
  </si>
  <si>
    <t>Машинка пральна МСТ-25</t>
  </si>
  <si>
    <t>Центрифуга Мо-25</t>
  </si>
  <si>
    <t>Машинка пральна Wirpool</t>
  </si>
  <si>
    <t>Машинка пральна Samsung</t>
  </si>
  <si>
    <t>Шафа сушильна</t>
  </si>
  <si>
    <t>Термостат сухоповітряний</t>
  </si>
  <si>
    <t>Візок для білизни</t>
  </si>
  <si>
    <t>Телевізор</t>
  </si>
  <si>
    <t>Холодильник-морозильник</t>
  </si>
  <si>
    <t>Indezit</t>
  </si>
  <si>
    <t>Холодильник Indezit</t>
  </si>
  <si>
    <t>Компьютерна станція</t>
  </si>
  <si>
    <t>Компьютер Duron</t>
  </si>
  <si>
    <t>Стерилизатор сухожаровий</t>
  </si>
  <si>
    <t xml:space="preserve">Стерилизатор  </t>
  </si>
  <si>
    <t>Крісло ЛОР</t>
  </si>
  <si>
    <t>Холодильник "Аіст"</t>
  </si>
  <si>
    <t>Центрифуга ОПН-3</t>
  </si>
  <si>
    <t>Цистоскоп з круговим</t>
  </si>
  <si>
    <t>обзором</t>
  </si>
  <si>
    <t>Негатоскоп НШ-80</t>
  </si>
  <si>
    <t>Цистоскоп оглядовий</t>
  </si>
  <si>
    <t>Апарат "Інтротон"</t>
  </si>
  <si>
    <t>Апарат "Інтрофон"</t>
  </si>
  <si>
    <t>Апарат д/ліквання імпотенції</t>
  </si>
  <si>
    <t>Апарат "УРАТ"</t>
  </si>
  <si>
    <t>Цистоскоп ЦИК2</t>
  </si>
  <si>
    <t>Годинник електронний</t>
  </si>
  <si>
    <t>Офтальмоскоп</t>
  </si>
  <si>
    <t>Адаптометр АДМ</t>
  </si>
  <si>
    <t>Лампа щелева</t>
  </si>
  <si>
    <t>Периметр проекційний</t>
  </si>
  <si>
    <t>Сканер мед.офтальмологічний</t>
  </si>
  <si>
    <t>Лазер глазний ЛГН</t>
  </si>
  <si>
    <t>Відсмоктувач мед.електричний</t>
  </si>
  <si>
    <t>Апарат "Тонзілор"</t>
  </si>
  <si>
    <t>Відсмоктувач хірургічний</t>
  </si>
  <si>
    <t>Центрифуга</t>
  </si>
  <si>
    <t>101470156-</t>
  </si>
  <si>
    <t>Ліжко акушерське</t>
  </si>
  <si>
    <t>Ваги для новонароджених</t>
  </si>
  <si>
    <t>Інкубатор ІКМ</t>
  </si>
  <si>
    <t>Мішок АМБУ (1500мл)</t>
  </si>
  <si>
    <t>Мішок АМБУ(250мл)</t>
  </si>
  <si>
    <t>Ларингоскоп</t>
  </si>
  <si>
    <t>Повлажнювач для дихальної</t>
  </si>
  <si>
    <t>Освітлювач 6-рефлекторний</t>
  </si>
  <si>
    <t>Холодильник "Дніпро"</t>
  </si>
  <si>
    <t>Холодильник "Ладога"</t>
  </si>
  <si>
    <t>Процесор WBL40lg</t>
  </si>
  <si>
    <t>Монітор LG з програмним</t>
  </si>
  <si>
    <t>забечпеченням</t>
  </si>
  <si>
    <t>Стерилизатор ГП 40-2</t>
  </si>
  <si>
    <t>Лампа фототерапії</t>
  </si>
  <si>
    <t>Монітор ЮМ-300Р</t>
  </si>
  <si>
    <t>Мішок дихальний Medicare</t>
  </si>
  <si>
    <t>Стіл неонатальний</t>
  </si>
  <si>
    <t>Лампа д/фототерапії</t>
  </si>
  <si>
    <t>Відсос електричний</t>
  </si>
  <si>
    <t>Білітест</t>
  </si>
  <si>
    <t>Шафа ШСТ Гп20-400</t>
  </si>
  <si>
    <t>Шафа ШСТ Гп80-400</t>
  </si>
  <si>
    <t>Апарат ШВЛ д/новонародже-</t>
  </si>
  <si>
    <t>них та дітей Leoni</t>
  </si>
  <si>
    <t>Ларингоскоп з набором клинків</t>
  </si>
  <si>
    <t>Дозатор шприцевий автономн.</t>
  </si>
  <si>
    <t>Інкубатор G-186-TS</t>
  </si>
  <si>
    <t>Опромінювач фізіо-терапев-</t>
  </si>
  <si>
    <t>тичний ОФП-01</t>
  </si>
  <si>
    <t>Монітор фетальний+дісплей</t>
  </si>
  <si>
    <t>Монітор пацієнта G2а</t>
  </si>
  <si>
    <t>Ліжко DLT-4без поручнів</t>
  </si>
  <si>
    <t>Клінично-діагностична лабораторія</t>
  </si>
  <si>
    <t>Мікродозатор МЦ-6</t>
  </si>
  <si>
    <t xml:space="preserve">Термостат   </t>
  </si>
  <si>
    <t>Мікропипетка П-52954</t>
  </si>
  <si>
    <t>Стерилизатор ГП-20</t>
  </si>
  <si>
    <t>Дозатор 8-канальний</t>
  </si>
  <si>
    <t>Холодильник 2-камерний</t>
  </si>
  <si>
    <t>Дозатор ДПВ-8</t>
  </si>
  <si>
    <t>шафа ШСТ ГП20-400</t>
  </si>
  <si>
    <t>Центрифуга ОПН-3.02</t>
  </si>
  <si>
    <t>Фотометр МБА-540</t>
  </si>
  <si>
    <t>Кондиціонер MSR-12HR</t>
  </si>
  <si>
    <t>Кондиціонер MS12F</t>
  </si>
  <si>
    <t>Кондиціонер ISR</t>
  </si>
  <si>
    <t>Коагулометр</t>
  </si>
  <si>
    <t>Стіл лабораторний вологостій-</t>
  </si>
  <si>
    <t>кий</t>
  </si>
  <si>
    <t>Іонометр ЕВ-74</t>
  </si>
  <si>
    <t>Т-С-80</t>
  </si>
  <si>
    <t>Термостат Т-С-80</t>
  </si>
  <si>
    <t>Центрифуга ЦАС-3</t>
  </si>
  <si>
    <t>Термостат з прозорими стінка-</t>
  </si>
  <si>
    <t>ми</t>
  </si>
  <si>
    <t>Ваги ВАФ-200с</t>
  </si>
  <si>
    <t>Термостат ТС-80</t>
  </si>
  <si>
    <t>Колориметр КВК-2</t>
  </si>
  <si>
    <t>Мікроскоп біологічний</t>
  </si>
  <si>
    <t>Анализатор імунофермента-</t>
  </si>
  <si>
    <t>тивний ФП-8</t>
  </si>
  <si>
    <t>Фотоколориметр КФК-3</t>
  </si>
  <si>
    <t>Бойлер Турбо</t>
  </si>
  <si>
    <t>Мікроскоп монокулярний</t>
  </si>
  <si>
    <t>"Біомед"</t>
  </si>
  <si>
    <t>Стерилизатор ГК-40-2</t>
  </si>
  <si>
    <t>Дистилятор ДЕ25</t>
  </si>
  <si>
    <t>Мікроскоп "Мікмед-5"</t>
  </si>
  <si>
    <t>Ваги торсіонні ВТ-100</t>
  </si>
  <si>
    <t>Фотоелектроколориметр</t>
  </si>
  <si>
    <t>цифровий АР-700м</t>
  </si>
  <si>
    <t>Спектрофотометр РВ1251С</t>
  </si>
  <si>
    <t>XS-2610</t>
  </si>
  <si>
    <t>XS-5520</t>
  </si>
  <si>
    <t>Мікроскоп бінокулярний</t>
  </si>
  <si>
    <t>Стерилизатор ГП-80-2</t>
  </si>
  <si>
    <t>Спектрофотометр РС1251</t>
  </si>
  <si>
    <t>Кондиціонер GR-07R</t>
  </si>
  <si>
    <t>Дистилятор ДЕ 20</t>
  </si>
  <si>
    <t>Термостат ТС-80м</t>
  </si>
  <si>
    <t>Апарат інактивації сироватки</t>
  </si>
  <si>
    <t xml:space="preserve">Мікроскоп Granum R-40 </t>
  </si>
  <si>
    <t>Рідер мікропланшетний MR-9A</t>
  </si>
  <si>
    <t>Мікроскоп кліничний</t>
  </si>
  <si>
    <t>Трансформатор</t>
  </si>
  <si>
    <t>Щит обліку з лічильником</t>
  </si>
  <si>
    <t>Комплект теплолічильників</t>
  </si>
  <si>
    <t>Термопреобразователь</t>
  </si>
  <si>
    <t>Шафа обліку ШУ-3</t>
  </si>
  <si>
    <t>Обладнання ТЕК-4</t>
  </si>
  <si>
    <t>Блок-камера до подстанції</t>
  </si>
  <si>
    <t>Прибор обліку тепла</t>
  </si>
  <si>
    <t xml:space="preserve">Шафа холодильна </t>
  </si>
  <si>
    <t>Марміт МСМЗ</t>
  </si>
  <si>
    <t>Електросверлильна машинка</t>
  </si>
  <si>
    <t>Сверлильна машинка</t>
  </si>
  <si>
    <t>Апарат зварювальний</t>
  </si>
  <si>
    <t>Монітор+системний блок б/в</t>
  </si>
  <si>
    <t>Мотокоса "Stark"</t>
  </si>
  <si>
    <t>Термостат</t>
  </si>
  <si>
    <t>Пульсоксиметр "Ютасоксі"</t>
  </si>
  <si>
    <t>Патологоанатомічне відділення</t>
  </si>
  <si>
    <t>Микроскоп МБФ-3</t>
  </si>
  <si>
    <t>Мікротом Мс-2</t>
  </si>
  <si>
    <t>Набір секційний</t>
  </si>
  <si>
    <t>Візок  з ношами</t>
  </si>
  <si>
    <t>Станок для заточки ножів</t>
  </si>
  <si>
    <t>Прилад для правки ножів</t>
  </si>
  <si>
    <t>Холодильна установка</t>
  </si>
  <si>
    <t>Холодильна машинка</t>
  </si>
  <si>
    <t>Ларь морозильний 145</t>
  </si>
  <si>
    <t>Ел.двигун</t>
  </si>
  <si>
    <t>Терапевтичне відділення</t>
  </si>
  <si>
    <t>Ел.кардіограф "Мідас"</t>
  </si>
  <si>
    <t>Кабель пацієнта</t>
  </si>
  <si>
    <t>Холодильник Samsung</t>
  </si>
  <si>
    <t>Молочна кухня</t>
  </si>
  <si>
    <t>Електроплита ПЕТ</t>
  </si>
  <si>
    <t xml:space="preserve">Ларь морозильний   </t>
  </si>
  <si>
    <t>Ваги напольні</t>
  </si>
  <si>
    <t>Машинка протирочна</t>
  </si>
  <si>
    <t>Машина картоплеочисна</t>
  </si>
  <si>
    <t>М'ясорубка МИМ-30</t>
  </si>
  <si>
    <t>Плита електрична</t>
  </si>
  <si>
    <t xml:space="preserve">Шафа жарочна </t>
  </si>
  <si>
    <t>Протитуберкульозний кабінет</t>
  </si>
  <si>
    <t>Центрифуга лабораторна</t>
  </si>
  <si>
    <t>Мікроскоп "Біомед"</t>
  </si>
  <si>
    <t>Компьютер</t>
  </si>
  <si>
    <t>БФП</t>
  </si>
  <si>
    <t>Компьютер Impression</t>
  </si>
  <si>
    <t>Шкіровенерологічне відділення</t>
  </si>
  <si>
    <t>Калькулятор</t>
  </si>
  <si>
    <t>Апарат УЗТ-301</t>
  </si>
  <si>
    <t>Холодильник "донбас"</t>
  </si>
  <si>
    <t xml:space="preserve">Термоконтейнер для зберіган- </t>
  </si>
  <si>
    <t>ня крові</t>
  </si>
  <si>
    <t>Термостат Тс-80м</t>
  </si>
  <si>
    <t>Шафа сушильна ШСС-80</t>
  </si>
  <si>
    <t>Апарат для інактивації сироват-</t>
  </si>
  <si>
    <t>ки</t>
  </si>
  <si>
    <t xml:space="preserve">Термоконтейнер   </t>
  </si>
  <si>
    <t>Фотоелектроколориметр ФЕК</t>
  </si>
  <si>
    <t>Холодильник низькотемпе-</t>
  </si>
  <si>
    <t>ратурний</t>
  </si>
  <si>
    <t>ратурний ХНТ-300</t>
  </si>
  <si>
    <t>Центрифуга РС-6</t>
  </si>
  <si>
    <t>Кондиціонер TCL TAC</t>
  </si>
  <si>
    <t>Морозильна камера YT306</t>
  </si>
  <si>
    <t>Шафа холодильна Bravo</t>
  </si>
  <si>
    <t>Станція киснева</t>
  </si>
  <si>
    <t>Електровідсос ОХ-10</t>
  </si>
  <si>
    <t>Монітор LG-710</t>
  </si>
  <si>
    <t>Монітор пацієнта МЕС-1000</t>
  </si>
  <si>
    <t>Електрокардіограф SE-1,3</t>
  </si>
  <si>
    <t>Кондиціонер ST 09</t>
  </si>
  <si>
    <t>Електрокардіограф ELG-100G</t>
  </si>
  <si>
    <t>Конджиціонер Idea</t>
  </si>
  <si>
    <t>Холодильник Hansa</t>
  </si>
  <si>
    <t>Ліжко функціональне електр.</t>
  </si>
  <si>
    <t>Холодильник-морозильникDRF</t>
  </si>
  <si>
    <t xml:space="preserve">Відсос   </t>
  </si>
  <si>
    <t>Холодильник "Свияга"</t>
  </si>
  <si>
    <t>Дезінфектор</t>
  </si>
  <si>
    <t>Дезкамера</t>
  </si>
  <si>
    <t>ЦСВ</t>
  </si>
  <si>
    <t>Стерилизатор паровий Гк-100</t>
  </si>
  <si>
    <t>Дистилятор Де25</t>
  </si>
  <si>
    <t>Стерилизатор ГК-100-3</t>
  </si>
  <si>
    <t>Холодильник "Кодри"</t>
  </si>
  <si>
    <t>Апарат виправлення мовлення</t>
  </si>
  <si>
    <t>Радіатор масляний</t>
  </si>
  <si>
    <t>Апарат "Алконт"</t>
  </si>
  <si>
    <t>Компьютер ПКLE</t>
  </si>
  <si>
    <t>Апарат ел.хірургічний</t>
  </si>
  <si>
    <t>Візок</t>
  </si>
  <si>
    <t>Набір гінекологічний</t>
  </si>
  <si>
    <t>Сосуд Дьюара</t>
  </si>
  <si>
    <t>Відеомагнитофон</t>
  </si>
  <si>
    <t>Телевізор "АКАІ"</t>
  </si>
  <si>
    <t>Стерилизатор ГП-40-2</t>
  </si>
  <si>
    <t>Кольпоскоп</t>
  </si>
  <si>
    <t>Компьютерна станція 0312</t>
  </si>
  <si>
    <t>Відділення інтенсивної терапії</t>
  </si>
  <si>
    <t>Кушетка дерев яна</t>
  </si>
  <si>
    <t>Кардіограф одноканальний</t>
  </si>
  <si>
    <t>"Heart Mirror"</t>
  </si>
  <si>
    <t>Кардіограф "Heart Screen"</t>
  </si>
  <si>
    <t xml:space="preserve">Компьютерний модуль з </t>
  </si>
  <si>
    <t>кард.обладнанням</t>
  </si>
  <si>
    <t>Дефибрилятор "Cardio-Aid"</t>
  </si>
  <si>
    <t>Титан Ariston</t>
  </si>
  <si>
    <t>Електровідсмоктувач ОХ-10</t>
  </si>
  <si>
    <t>Холодильник "Донбас"б/в</t>
  </si>
  <si>
    <t>Телевізор Recor б/в</t>
  </si>
  <si>
    <t>Холодильник б/в</t>
  </si>
  <si>
    <t>Апарат ШВЛ "Фаза 21"</t>
  </si>
  <si>
    <t>Монітор "ЮМ-300Р"</t>
  </si>
  <si>
    <t>Монітор "ЮМ-300Т"</t>
  </si>
  <si>
    <t>Стіл надкроватний</t>
  </si>
  <si>
    <t xml:space="preserve">Ліжко функціональне </t>
  </si>
  <si>
    <t>Апарат "Дефінар-01"</t>
  </si>
  <si>
    <t xml:space="preserve">Пульсоксиметр   </t>
  </si>
  <si>
    <t>Апарат дихальний "Фаза-8"</t>
  </si>
  <si>
    <t>Дефібрилятор ДКІ</t>
  </si>
  <si>
    <t>Дефібрилятор Heart Start</t>
  </si>
  <si>
    <t>Апарат ШВЛ "Бриз"</t>
  </si>
  <si>
    <t>Апарат ШВЛ "IVENT"</t>
  </si>
  <si>
    <t>Мішок дихальний для дорослих</t>
  </si>
  <si>
    <t>Апарат ШВЛ Carina System</t>
  </si>
  <si>
    <t>Апарат для анестезії Leon</t>
  </si>
  <si>
    <t>Апарат ШВЛ "Малюк"</t>
  </si>
  <si>
    <t>Відсмоктувач "Біомед"</t>
  </si>
  <si>
    <t>Распіратор об ємний</t>
  </si>
  <si>
    <t>Апарат ШВЛ "БРИЗ"</t>
  </si>
  <si>
    <t>Апарат УЗД стаціонарний  б/в</t>
  </si>
  <si>
    <t>ш</t>
  </si>
  <si>
    <t>Каса</t>
  </si>
  <si>
    <t>Апарат контрольно-касовий</t>
  </si>
  <si>
    <t>Апарат контролноь-касовий</t>
  </si>
  <si>
    <t>Лампа безтенева 9-рефлектор.</t>
  </si>
  <si>
    <t>Комплект ЛОР</t>
  </si>
  <si>
    <t>Апарат "Наркон"</t>
  </si>
  <si>
    <t>Ларингоскоп з волокнистим</t>
  </si>
  <si>
    <t>світоводом</t>
  </si>
  <si>
    <t>Стул анестезійний</t>
  </si>
  <si>
    <t>Крісло зуболікарняне</t>
  </si>
  <si>
    <t>Бронхоскоп Фріделя</t>
  </si>
  <si>
    <t>Бронхоскоп "Мезур"</t>
  </si>
  <si>
    <t>Ларингоскоп дитячий</t>
  </si>
  <si>
    <t>Шафа СС-200</t>
  </si>
  <si>
    <t>Мікроскоп операційний</t>
  </si>
  <si>
    <t>Стіл операційний універсальн.</t>
  </si>
  <si>
    <t xml:space="preserve">Лампа безтенева   </t>
  </si>
  <si>
    <t>Електроніж ЕН-57</t>
  </si>
  <si>
    <t>Набір урологічний</t>
  </si>
  <si>
    <t>Шафа ШСТ ГП-20-400</t>
  </si>
  <si>
    <t>Шафа ШСТ ГП-80-400</t>
  </si>
  <si>
    <t>Апарат Ілізарова</t>
  </si>
  <si>
    <t>Дріль медична</t>
  </si>
  <si>
    <t>Стержні "Кюнг"</t>
  </si>
  <si>
    <t>Набір скелетних витяжек</t>
  </si>
  <si>
    <t>Стержні зовнішньої фіксації</t>
  </si>
  <si>
    <t>Комплект СФО</t>
  </si>
  <si>
    <t>Репозиційнофісуючий апарат</t>
  </si>
  <si>
    <t>К-т стабілізації функц.остео-</t>
  </si>
  <si>
    <t>пороза</t>
  </si>
  <si>
    <t xml:space="preserve">Викрутка </t>
  </si>
  <si>
    <t>Опромінювач кварцевий</t>
  </si>
  <si>
    <t>Комірець Attucho</t>
  </si>
  <si>
    <t>Шафа ШСТ ГП80-400</t>
  </si>
  <si>
    <t>Дитяча поліклініка</t>
  </si>
  <si>
    <t>Опромінювач ртутно-кварцевий</t>
  </si>
  <si>
    <t>Синоптофор</t>
  </si>
  <si>
    <t>Набір линз</t>
  </si>
  <si>
    <t>Опромінювач УФО</t>
  </si>
  <si>
    <t>Апарат для перевірки зору</t>
  </si>
  <si>
    <t>УЗД Sono ACC-88P</t>
  </si>
  <si>
    <t>Холодильник "Аїст"</t>
  </si>
  <si>
    <t>Ехоенцефалограф</t>
  </si>
  <si>
    <t>Електрокардіограф Heart Screen</t>
  </si>
  <si>
    <t>Стерилизатор Гп 80-2</t>
  </si>
  <si>
    <t>Принтер Canon</t>
  </si>
  <si>
    <t>Хірургічне відділення №1</t>
  </si>
  <si>
    <t>Ректоскоп дитячий</t>
  </si>
  <si>
    <t xml:space="preserve">Візок   </t>
  </si>
  <si>
    <t>Телевізор LGRT</t>
  </si>
  <si>
    <t>Апарат "Ніон" гальваничний</t>
  </si>
  <si>
    <t>Апарат "Іскра"</t>
  </si>
  <si>
    <t>Апарат "УВЧ-66"</t>
  </si>
  <si>
    <t>Апарат "Явь-1"</t>
  </si>
  <si>
    <t>Апарат "промінь-2"</t>
  </si>
  <si>
    <t>Апарат "Стимул"</t>
  </si>
  <si>
    <t>Апарат "Ультротон"</t>
  </si>
  <si>
    <t>Апарат "ЛОР-3"</t>
  </si>
  <si>
    <t>Апарат КВЧ-101</t>
  </si>
  <si>
    <t>Апарат "Ампліпульс-5"</t>
  </si>
  <si>
    <t>Комплект "Здоров'я"</t>
  </si>
  <si>
    <t>Парафінонагрівач</t>
  </si>
  <si>
    <t>Кушетка масажна</t>
  </si>
  <si>
    <t>Апарат "Ленар"</t>
  </si>
  <si>
    <t>Апарат "Промінь-3"</t>
  </si>
  <si>
    <t>Апарат "Ранет"</t>
  </si>
  <si>
    <t>Апарат "Тонус-2"</t>
  </si>
  <si>
    <t>Велотренажер</t>
  </si>
  <si>
    <t>Апарат "УВЧ-80"</t>
  </si>
  <si>
    <t>Апарат "Алимп-1"</t>
  </si>
  <si>
    <t>Апарат Увч терапії</t>
  </si>
  <si>
    <t>Апарат УВЧ-30</t>
  </si>
  <si>
    <t>Апарат УФО УГН-1</t>
  </si>
  <si>
    <t>Апарат фізіотерапевт.гальван.</t>
  </si>
  <si>
    <t>Апарат "Елфор-проф"</t>
  </si>
  <si>
    <t>Апарат магнитолазерної тера-</t>
  </si>
  <si>
    <t>пії</t>
  </si>
  <si>
    <t>Апарат УВЧ-80 Ундатерм</t>
  </si>
  <si>
    <t>Інгалятор LD</t>
  </si>
  <si>
    <t>Орбитрех CS7</t>
  </si>
  <si>
    <t>Драбина "Елит"</t>
  </si>
  <si>
    <t>Турник "Елит"</t>
  </si>
  <si>
    <t>Скамья "Елит"</t>
  </si>
  <si>
    <t>Велотренажер "Bingo"</t>
  </si>
  <si>
    <t>Велотренажер Imperial</t>
  </si>
  <si>
    <t>Вібромасажер</t>
  </si>
  <si>
    <t>Фітнес-набір</t>
  </si>
  <si>
    <t>Дитячий куток</t>
  </si>
  <si>
    <t>Скамья Atletic</t>
  </si>
  <si>
    <t>Апарат "Фізіомас"</t>
  </si>
  <si>
    <t>Апаат "Алимп-1"</t>
  </si>
  <si>
    <t>Апарат "Корона"</t>
  </si>
  <si>
    <t>Апарат УВЧ-80-4 Ундатерм</t>
  </si>
  <si>
    <t>Апарат фізіотерапевтичний</t>
  </si>
  <si>
    <t>"МИТ-11"</t>
  </si>
  <si>
    <t>Набір гідрокоагуляції</t>
  </si>
  <si>
    <t>Стерилизатор ГП-80</t>
  </si>
  <si>
    <t>Дефібрилятор</t>
  </si>
  <si>
    <t>Апарат ШВЛ "Пневмат-2"</t>
  </si>
  <si>
    <t>Компьютерно-діагностичний</t>
  </si>
  <si>
    <t>комплекс "Кардіо+"</t>
  </si>
  <si>
    <t>Ел.кардіограф "Юкард-200"</t>
  </si>
  <si>
    <t>Велоергометр</t>
  </si>
  <si>
    <t>Принтер лазерний</t>
  </si>
  <si>
    <t>Кабель ЕКГ відведень SF-12</t>
  </si>
  <si>
    <t>Кабель ЕКГ відведень E10/R</t>
  </si>
  <si>
    <t>Кондиціонер Liberton</t>
  </si>
  <si>
    <t>Електрокардіограф Heaco 600G</t>
  </si>
  <si>
    <t>Монітор дихання пацієнта</t>
  </si>
  <si>
    <t>Механік</t>
  </si>
  <si>
    <t>Дизельна ел.станція</t>
  </si>
  <si>
    <t>Фармацевт</t>
  </si>
  <si>
    <t>Холодильник Atlant</t>
  </si>
  <si>
    <t>Кабінет ендокринолога</t>
  </si>
  <si>
    <t>Комплект анализатора Clover</t>
  </si>
  <si>
    <t>AIC</t>
  </si>
  <si>
    <t>Персональний компьютер</t>
  </si>
  <si>
    <t>в комплекті</t>
  </si>
  <si>
    <t>РАЗОМ 1014:</t>
  </si>
  <si>
    <t>Інструменти,прилади,інвентар</t>
  </si>
  <si>
    <t>КДП для дорослих</t>
  </si>
  <si>
    <t>Килим</t>
  </si>
  <si>
    <t>Покриття полове</t>
  </si>
  <si>
    <t>Сіыл двохтумбовий</t>
  </si>
  <si>
    <t>Шафа книжкова</t>
  </si>
  <si>
    <t>Крісло</t>
  </si>
  <si>
    <t>Килим 2*3</t>
  </si>
  <si>
    <t>Пенал</t>
  </si>
  <si>
    <t>Шафа для книг</t>
  </si>
  <si>
    <t>Сейф металевий</t>
  </si>
  <si>
    <t>Тюль</t>
  </si>
  <si>
    <t>Крісло Pilot</t>
  </si>
  <si>
    <t>Комплект м яких меблів</t>
  </si>
  <si>
    <t>Полотно порт єрне</t>
  </si>
  <si>
    <t>Шафа під сейф</t>
  </si>
  <si>
    <t>Тумба під телефон</t>
  </si>
  <si>
    <t>Стіл приставний</t>
  </si>
  <si>
    <t>Стіл для керівника</t>
  </si>
  <si>
    <t>Стіл секретаря</t>
  </si>
  <si>
    <t>Тумба під сейф</t>
  </si>
  <si>
    <t>Тумба під документи</t>
  </si>
  <si>
    <t>Шафа для документів</t>
  </si>
  <si>
    <t>Шафа</t>
  </si>
  <si>
    <t>Шафа для посуду</t>
  </si>
  <si>
    <t>Шафа-гардероб</t>
  </si>
  <si>
    <t>Антресоль</t>
  </si>
  <si>
    <t>Тумба під телевізор</t>
  </si>
  <si>
    <t>Вішалка</t>
  </si>
  <si>
    <t>Диван "Магнат"</t>
  </si>
  <si>
    <t>Стіл-приставка</t>
  </si>
  <si>
    <t>101630340-</t>
  </si>
  <si>
    <t>трансформатор</t>
  </si>
  <si>
    <t>Кушетка КРП</t>
  </si>
  <si>
    <t>Шафа металева спеціальна</t>
  </si>
  <si>
    <t xml:space="preserve">Шафа металева  </t>
  </si>
  <si>
    <t xml:space="preserve">Диван   </t>
  </si>
  <si>
    <t>Шафа комбінована</t>
  </si>
  <si>
    <t>Шафа медична</t>
  </si>
  <si>
    <t>Шафа для вітальні з антресол.</t>
  </si>
  <si>
    <t>Шафа для одягу з антресоллю</t>
  </si>
  <si>
    <t>Шафа для книг з антресоллю</t>
  </si>
  <si>
    <t>Пенал з антресоллю</t>
  </si>
  <si>
    <t>Секція №1</t>
  </si>
  <si>
    <t>Трельяж</t>
  </si>
  <si>
    <t>Шафа багатостулкова</t>
  </si>
  <si>
    <t>Шафа для пособій</t>
  </si>
  <si>
    <t>Стінка "Либідь"</t>
  </si>
  <si>
    <t>Диван "Лондон"</t>
  </si>
  <si>
    <t>Диван "Сідней"</t>
  </si>
  <si>
    <t>Стіл двотумбовий</t>
  </si>
  <si>
    <t>101630193-</t>
  </si>
  <si>
    <t>Бібліотека</t>
  </si>
  <si>
    <t>Стіл для засідань</t>
  </si>
  <si>
    <t>Диван-ліжко</t>
  </si>
  <si>
    <t>Набір кухонних меблів</t>
  </si>
  <si>
    <t>Шафа-сервант</t>
  </si>
  <si>
    <t>Стіл однотумбовий</t>
  </si>
  <si>
    <t>101630424-</t>
  </si>
  <si>
    <t>101630478-</t>
  </si>
  <si>
    <t>101630489-</t>
  </si>
  <si>
    <t>Тумба прикроватна</t>
  </si>
  <si>
    <t>101630495-</t>
  </si>
  <si>
    <t>101630511-</t>
  </si>
  <si>
    <t>101630516-</t>
  </si>
  <si>
    <t>Секція №29</t>
  </si>
  <si>
    <t>101630148-</t>
  </si>
  <si>
    <t>101630014-</t>
  </si>
  <si>
    <t>101630009-</t>
  </si>
  <si>
    <t>Шафа для іграшок</t>
  </si>
  <si>
    <t>Машинка друкарська</t>
  </si>
  <si>
    <t>Секція "2</t>
  </si>
  <si>
    <t>Ендоскопічний кабінет</t>
  </si>
  <si>
    <t>Відділення трансфузіології</t>
  </si>
  <si>
    <t>Стіл під компьютер</t>
  </si>
  <si>
    <t>Передавальні пристрої</t>
  </si>
  <si>
    <t>Водопостачання</t>
  </si>
  <si>
    <t>Каналізація</t>
  </si>
  <si>
    <t>101630286-</t>
  </si>
  <si>
    <t>Шафа для інструментів</t>
  </si>
  <si>
    <t>101630289-</t>
  </si>
  <si>
    <t>Тубкабінет</t>
  </si>
  <si>
    <t>Шафа-секретер</t>
  </si>
  <si>
    <t>Шафа медична велика</t>
  </si>
  <si>
    <t>101630309-</t>
  </si>
  <si>
    <t>Стінка меблева</t>
  </si>
  <si>
    <t>М який куток</t>
  </si>
  <si>
    <t>Трибуна</t>
  </si>
  <si>
    <t>диван</t>
  </si>
  <si>
    <t>Стіл презідіума</t>
  </si>
  <si>
    <t>101630377-</t>
  </si>
  <si>
    <t>101630381-</t>
  </si>
  <si>
    <t>101630386-</t>
  </si>
  <si>
    <t>Драбина універсальна</t>
  </si>
  <si>
    <t>Контейнер металевий</t>
  </si>
  <si>
    <t>РАЗОМ 1016</t>
  </si>
  <si>
    <t>Інші нематеріальні активи</t>
  </si>
  <si>
    <t>Ліцензія на проведення</t>
  </si>
  <si>
    <t>практики та придбання</t>
  </si>
  <si>
    <t>наркотичних засобів</t>
  </si>
  <si>
    <t>Ліцензія на ИСПРИР</t>
  </si>
  <si>
    <t>Ліцензія на право користуван-</t>
  </si>
  <si>
    <t>ня землею</t>
  </si>
  <si>
    <t>Ліцензійна програма</t>
  </si>
  <si>
    <t>Про-Мед "Дільнична</t>
  </si>
  <si>
    <t>служба"</t>
  </si>
  <si>
    <t>Земельні ділянки</t>
  </si>
  <si>
    <t>Лікарняний комплекс №1</t>
  </si>
  <si>
    <t>Лікарняний комплекс №2</t>
  </si>
  <si>
    <t>Станція швидкої допомоги</t>
  </si>
  <si>
    <t>Шкіро-венерологічне</t>
  </si>
  <si>
    <t>відділення</t>
  </si>
  <si>
    <t>Інші основні засоби</t>
  </si>
  <si>
    <t>Проектна документація</t>
  </si>
  <si>
    <t>по розробці проекта зовнішніх</t>
  </si>
  <si>
    <t>ліній електропостачання</t>
  </si>
  <si>
    <t>та телефонізації ОІТ</t>
  </si>
  <si>
    <t>Проектно-грошова докумен-</t>
  </si>
  <si>
    <t>тація по реконструкції полі-</t>
  </si>
  <si>
    <t>клініки №1</t>
  </si>
  <si>
    <t>Робочий проект по реконстру-</t>
  </si>
  <si>
    <t>кціїї водопостачання</t>
  </si>
  <si>
    <t>Робочий проект по будівництву</t>
  </si>
  <si>
    <t>водопровода пол-ки №1</t>
  </si>
  <si>
    <t>опалення ПНВ</t>
  </si>
  <si>
    <t>Проектна документація вогне-</t>
  </si>
  <si>
    <t>захисної обробки дерев яних</t>
  </si>
  <si>
    <t>конструкцій</t>
  </si>
  <si>
    <t>Нерухомість:</t>
  </si>
  <si>
    <t xml:space="preserve">Додаток 2 </t>
  </si>
  <si>
    <t>ПЕРЕДАВАЛЬНИЙ АКТ</t>
  </si>
  <si>
    <t>з/п</t>
  </si>
  <si>
    <t>Назва групи майна</t>
  </si>
  <si>
    <t xml:space="preserve"> Кількість одиниць</t>
  </si>
  <si>
    <t>Первісна вартість,грн.</t>
  </si>
  <si>
    <t>Залишкова вартість,грн..</t>
  </si>
  <si>
    <t>Нефінансові активи:</t>
  </si>
  <si>
    <t>I.</t>
  </si>
  <si>
    <t>Основні засоби:</t>
  </si>
  <si>
    <t>1.</t>
  </si>
  <si>
    <t>Земельні ділянки (рах.1011)</t>
  </si>
  <si>
    <t>2.</t>
  </si>
  <si>
    <t>Будівлі та споруди (рах.1013)</t>
  </si>
  <si>
    <t>3.</t>
  </si>
  <si>
    <t>Машини та обладнання (рах. 1014)</t>
  </si>
  <si>
    <t>4.</t>
  </si>
  <si>
    <t>Транспортні засоби (рах.1015)</t>
  </si>
  <si>
    <t>5.</t>
  </si>
  <si>
    <t>Інструменти , прилади та інвентар (рах.1016)</t>
  </si>
  <si>
    <t>6.</t>
  </si>
  <si>
    <t>Багаторічні насадження (рах.1017)</t>
  </si>
  <si>
    <t>7.</t>
  </si>
  <si>
    <t>Інші основні засоби(рах.1018)</t>
  </si>
  <si>
    <t>Інші необоротні матеріальні активи:</t>
  </si>
  <si>
    <t>8.</t>
  </si>
  <si>
    <t>Бібліотечні фонди (рах.1112)</t>
  </si>
  <si>
    <t>9.</t>
  </si>
  <si>
    <t>Малоцінні необоротні матеріальні активи (рах.1113)</t>
  </si>
  <si>
    <t>10.</t>
  </si>
  <si>
    <t>Білизна, постельні речі, одяг та взуття(рах.1114)</t>
  </si>
  <si>
    <t>II.</t>
  </si>
  <si>
    <t>Виробнічні запаси:</t>
  </si>
  <si>
    <t>Субрахунок 1511«Продукти харчування»</t>
  </si>
  <si>
    <t>Субрахунок 1512 «Медикаменти та перев’язувальні материали»</t>
  </si>
  <si>
    <t>Субрахунок 1514 «Паливно- мастимльні матеріали»</t>
  </si>
  <si>
    <t>Субрахунок 1515 «Запасні частини»</t>
  </si>
  <si>
    <t>Субрахунок 1517 «Інші материали»</t>
  </si>
  <si>
    <t>III.</t>
  </si>
  <si>
    <t>Інші нефінансові активи:</t>
  </si>
  <si>
    <t>Субрахунок 1812 «Малоційні та швидкозношувані предмети»</t>
  </si>
  <si>
    <t>Субрахунок 1513 «Господарчі материали і канцтовари»</t>
  </si>
  <si>
    <t xml:space="preserve">      Ліквідатор Комунального закладу «Центральна міська лікарня міста Нова Каховка» в особі головного лікаря Гайдаманчук І.І. призначений на підставі рішення 48 сесії 7-го скликання Новокаховської міської ради «Про реорганізацію Комунального закладу «Центральна міська лікарня міста Нова Каховка» у комунальне некомерційне підприємство «Центральна міська лікарня міста Нова Каховка» Новокаховської міської ради №1348 від 06.06.2018року склав цей акт про наступне:
1.   Майно Комунального закладу «Центральна міська лікарня міста Нова Каховка» після його реорганізації переходить до комунального некомерційного підприємства «Центральна міська лікарня міста Нова Каховка» Новокаховської міської ради:
      Ліквідатор Комунального закладу «Центральна міська лікарня міста Нова Каховка» в особі головного лікаря Гайдаманчук І.І. призначений на підставі рішення 48 сесії 7-го скликання Новокаховської міської ради «Про реорганізацію Комунального закладу «Центральна міська лікарня міста Нова Каховка» у комунальне некомерційне підприємство «Центральна міська лікарня міста Нова Каховка» Новокаховської міської ради №1348 від 06.06.2018 року склав цей акт про наступне:
1.   Майно Комунального закладу «Центральна міська лікарня міста Нова Каховка» після його реорганізації переходить до комунального некомерційного підприємства «Центральна міська лікарня міста Нова Каховка» Новокаховської міської ради:
</t>
  </si>
  <si>
    <t>Комунальне майно територіальної громади міста Нова Каховка, яке закріпляється за комунальним некомерціним підприємством "Центральна міська лікарня міста Нова Каховка" Новокаховської міської ради на праві оперативного управління</t>
  </si>
  <si>
    <t>Організаційно-розпорядчі документи</t>
  </si>
  <si>
    <t>Документи адміністративно-управлінського персоналу</t>
  </si>
  <si>
    <t>папка</t>
  </si>
  <si>
    <t>журнал</t>
  </si>
  <si>
    <t>Документи відділу кадрів</t>
  </si>
  <si>
    <t>Документи інформаційно-аналітичного відділу медичної статистики</t>
  </si>
  <si>
    <t>Документи поліклінічних відділень консультативно-діагностичної поліклініки по наданню амбулаторної допомоги дорослому та дитячому населенню</t>
  </si>
  <si>
    <t>Документи відділень стаціонару</t>
  </si>
  <si>
    <t>Документи бухгалтерії</t>
  </si>
  <si>
    <t>Документи адміністративно-господарчої частини</t>
  </si>
  <si>
    <t>Документи автотранспортної дільниці</t>
  </si>
  <si>
    <t>Документи інженера з охорони праці</t>
  </si>
  <si>
    <t>Документи інженера-будівельника</t>
  </si>
  <si>
    <t>Документи енергетика</t>
  </si>
  <si>
    <t>Документи архівного підрозділу     постійного зберігання та з кадрових питань(особового складу)</t>
  </si>
  <si>
    <t>Документи начальника цивільної оборони</t>
  </si>
  <si>
    <t>справ постійного зберігання</t>
  </si>
  <si>
    <t xml:space="preserve">з кадрових питань </t>
  </si>
  <si>
    <t>Секретар міської ради</t>
  </si>
  <si>
    <t xml:space="preserve">О.В.Лук'яненко </t>
  </si>
  <si>
    <t xml:space="preserve">до рішення 56 сесії     </t>
  </si>
  <si>
    <t xml:space="preserve">міської ради 7 скликання </t>
  </si>
  <si>
    <t>від 20.12.2018року №1642</t>
  </si>
  <si>
    <t xml:space="preserve">Додаток 3                                  до рішення 56 сесії     міської ради 7 скликання 
від 20.12.2018р. №1642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</si>
</sst>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name val="Arial Cyr"/>
      <family val="0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.5"/>
      <color indexed="8"/>
      <name val="Times New Roman"/>
      <family val="1"/>
    </font>
    <font>
      <b/>
      <sz val="12.5"/>
      <color indexed="8"/>
      <name val="Times New Roman"/>
      <family val="1"/>
    </font>
    <font>
      <sz val="16"/>
      <color indexed="8"/>
      <name val="Calibri"/>
      <family val="2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 horizontal="center" textRotation="89"/>
    </xf>
    <xf numFmtId="0" fontId="0" fillId="0" borderId="1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10" xfId="0" applyFill="1" applyBorder="1" applyAlignment="1">
      <alignment horizontal="center" textRotation="90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horizontal="center" textRotation="89"/>
    </xf>
    <xf numFmtId="0" fontId="5" fillId="0" borderId="10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0" fontId="5" fillId="0" borderId="16" xfId="0" applyFont="1" applyBorder="1" applyAlignment="1">
      <alignment horizontal="center" textRotation="90"/>
    </xf>
    <xf numFmtId="0" fontId="5" fillId="0" borderId="10" xfId="0" applyFont="1" applyFill="1" applyBorder="1" applyAlignment="1">
      <alignment horizontal="center" textRotation="90"/>
    </xf>
    <xf numFmtId="0" fontId="5" fillId="0" borderId="10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justify"/>
    </xf>
    <xf numFmtId="0" fontId="13" fillId="0" borderId="18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justify" vertical="top" wrapText="1"/>
    </xf>
    <xf numFmtId="0" fontId="14" fillId="0" borderId="19" xfId="0" applyFont="1" applyBorder="1" applyAlignment="1">
      <alignment horizontal="justify" vertical="top" wrapText="1"/>
    </xf>
    <xf numFmtId="0" fontId="13" fillId="0" borderId="19" xfId="0" applyFont="1" applyBorder="1" applyAlignment="1">
      <alignment horizontal="justify" vertical="top" wrapText="1"/>
    </xf>
    <xf numFmtId="0" fontId="12" fillId="0" borderId="19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2" fontId="13" fillId="0" borderId="19" xfId="0" applyNumberFormat="1" applyFont="1" applyBorder="1" applyAlignment="1">
      <alignment horizontal="justify" vertical="top" wrapText="1"/>
    </xf>
    <xf numFmtId="2" fontId="14" fillId="0" borderId="19" xfId="0" applyNumberFormat="1" applyFont="1" applyBorder="1" applyAlignment="1">
      <alignment horizontal="justify" vertical="top" wrapText="1"/>
    </xf>
    <xf numFmtId="0" fontId="12" fillId="0" borderId="0" xfId="0" applyFont="1" applyAlignment="1">
      <alignment horizontal="left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30">
      <selection activeCell="D5" sqref="D5"/>
    </sheetView>
  </sheetViews>
  <sheetFormatPr defaultColWidth="9.140625" defaultRowHeight="15"/>
  <cols>
    <col min="1" max="1" width="5.8515625" style="0" customWidth="1"/>
    <col min="2" max="2" width="37.7109375" style="0" customWidth="1"/>
    <col min="3" max="3" width="11.8515625" style="0" customWidth="1"/>
    <col min="4" max="4" width="15.57421875" style="0" customWidth="1"/>
    <col min="5" max="5" width="21.421875" style="0" customWidth="1"/>
  </cols>
  <sheetData>
    <row r="1" ht="15.75">
      <c r="D1" s="75" t="s">
        <v>1083</v>
      </c>
    </row>
    <row r="2" ht="15.75">
      <c r="D2" s="75" t="s">
        <v>1147</v>
      </c>
    </row>
    <row r="3" ht="15.75">
      <c r="D3" s="75" t="s">
        <v>1148</v>
      </c>
    </row>
    <row r="4" ht="15.75">
      <c r="D4" s="75" t="s">
        <v>1149</v>
      </c>
    </row>
    <row r="5" ht="16.5">
      <c r="E5" s="64"/>
    </row>
    <row r="6" spans="2:5" ht="16.5">
      <c r="B6" s="65"/>
      <c r="E6" s="64"/>
    </row>
    <row r="7" spans="2:5" ht="16.5">
      <c r="B7" s="65"/>
      <c r="E7" s="64"/>
    </row>
    <row r="8" spans="1:5" ht="21">
      <c r="A8" s="88" t="s">
        <v>1084</v>
      </c>
      <c r="B8" s="89"/>
      <c r="C8" s="89"/>
      <c r="D8" s="89"/>
      <c r="E8" s="89"/>
    </row>
    <row r="9" spans="1:5" ht="282.75" customHeight="1" thickBot="1">
      <c r="A9" s="90" t="s">
        <v>1125</v>
      </c>
      <c r="B9" s="90"/>
      <c r="C9" s="90"/>
      <c r="D9" s="90"/>
      <c r="E9" s="90"/>
    </row>
    <row r="10" spans="1:5" ht="15.75" hidden="1" thickBot="1">
      <c r="A10" s="87"/>
      <c r="B10" s="87"/>
      <c r="C10" s="87"/>
      <c r="D10" s="87"/>
      <c r="E10" s="87"/>
    </row>
    <row r="11" spans="1:5" ht="15" hidden="1">
      <c r="A11" s="87"/>
      <c r="B11" s="87"/>
      <c r="C11" s="87"/>
      <c r="D11" s="87"/>
      <c r="E11" s="87"/>
    </row>
    <row r="12" spans="1:5" ht="15" hidden="1">
      <c r="A12" s="87"/>
      <c r="B12" s="87"/>
      <c r="C12" s="87"/>
      <c r="D12" s="87"/>
      <c r="E12" s="87"/>
    </row>
    <row r="13" spans="1:5" ht="15" hidden="1">
      <c r="A13" s="87"/>
      <c r="B13" s="87"/>
      <c r="C13" s="87"/>
      <c r="D13" s="87"/>
      <c r="E13" s="87"/>
    </row>
    <row r="14" spans="1:5" ht="15" hidden="1">
      <c r="A14" s="87"/>
      <c r="B14" s="87"/>
      <c r="C14" s="87"/>
      <c r="D14" s="87"/>
      <c r="E14" s="87"/>
    </row>
    <row r="15" ht="16.5" hidden="1">
      <c r="E15" s="64"/>
    </row>
    <row r="16" ht="16.5" hidden="1">
      <c r="E16" s="64"/>
    </row>
    <row r="17" ht="17.25" hidden="1" thickBot="1">
      <c r="E17" s="64"/>
    </row>
    <row r="18" spans="1:5" ht="56.25" customHeight="1" thickBot="1">
      <c r="A18" s="76" t="s">
        <v>1085</v>
      </c>
      <c r="B18" s="77" t="s">
        <v>1086</v>
      </c>
      <c r="C18" s="77" t="s">
        <v>1087</v>
      </c>
      <c r="D18" s="77" t="s">
        <v>1088</v>
      </c>
      <c r="E18" s="77" t="s">
        <v>1089</v>
      </c>
    </row>
    <row r="19" spans="1:5" ht="17.25" thickBot="1">
      <c r="A19" s="66">
        <v>1</v>
      </c>
      <c r="B19" s="67">
        <v>2</v>
      </c>
      <c r="C19" s="67">
        <v>3</v>
      </c>
      <c r="D19" s="67">
        <v>4</v>
      </c>
      <c r="E19" s="67">
        <v>5</v>
      </c>
    </row>
    <row r="20" spans="1:5" ht="20.25" customHeight="1" thickBot="1">
      <c r="A20" s="68"/>
      <c r="B20" s="69" t="s">
        <v>1090</v>
      </c>
      <c r="C20" s="70"/>
      <c r="D20" s="74">
        <f>D21+D29+D33</f>
        <v>32172446.52</v>
      </c>
      <c r="E20" s="74">
        <f>E21+E29+E33</f>
        <v>13559764.63</v>
      </c>
    </row>
    <row r="21" spans="1:5" ht="30.75" customHeight="1" thickBot="1">
      <c r="A21" s="68" t="s">
        <v>1091</v>
      </c>
      <c r="B21" s="69" t="s">
        <v>1092</v>
      </c>
      <c r="C21" s="70"/>
      <c r="D21" s="74">
        <f>D22+D23+D24+D25+D26+D27+D28</f>
        <v>31383700.64</v>
      </c>
      <c r="E21" s="74">
        <f>E22+E23+E24+E25+E26+E27+E28</f>
        <v>12771018.75</v>
      </c>
    </row>
    <row r="22" spans="1:5" ht="24" customHeight="1" thickBot="1">
      <c r="A22" s="68" t="s">
        <v>1093</v>
      </c>
      <c r="B22" s="71" t="s">
        <v>1094</v>
      </c>
      <c r="C22" s="70">
        <v>4</v>
      </c>
      <c r="D22" s="73">
        <v>5248401</v>
      </c>
      <c r="E22" s="70">
        <v>5248401</v>
      </c>
    </row>
    <row r="23" spans="1:5" ht="21.75" customHeight="1" thickBot="1">
      <c r="A23" s="68" t="s">
        <v>1095</v>
      </c>
      <c r="B23" s="71" t="s">
        <v>1096</v>
      </c>
      <c r="C23" s="70">
        <v>36</v>
      </c>
      <c r="D23" s="73">
        <v>17782732</v>
      </c>
      <c r="E23" s="70">
        <v>4650275.5</v>
      </c>
    </row>
    <row r="24" spans="1:5" ht="19.5" customHeight="1" thickBot="1">
      <c r="A24" s="68" t="s">
        <v>1097</v>
      </c>
      <c r="B24" s="71" t="s">
        <v>1098</v>
      </c>
      <c r="C24" s="70">
        <v>789</v>
      </c>
      <c r="D24" s="73">
        <v>7429547.96</v>
      </c>
      <c r="E24" s="70">
        <v>2505712.25</v>
      </c>
    </row>
    <row r="25" spans="1:5" ht="21.75" customHeight="1" thickBot="1">
      <c r="A25" s="68" t="s">
        <v>1099</v>
      </c>
      <c r="B25" s="71" t="s">
        <v>1100</v>
      </c>
      <c r="C25" s="70">
        <v>11</v>
      </c>
      <c r="D25" s="73">
        <v>656466</v>
      </c>
      <c r="E25" s="70">
        <v>259865.67</v>
      </c>
    </row>
    <row r="26" spans="1:5" ht="36.75" customHeight="1" thickBot="1">
      <c r="A26" s="68" t="s">
        <v>1101</v>
      </c>
      <c r="B26" s="71" t="s">
        <v>1102</v>
      </c>
      <c r="C26" s="70">
        <v>375</v>
      </c>
      <c r="D26" s="70">
        <v>182736.68</v>
      </c>
      <c r="E26" s="70">
        <v>37951.33</v>
      </c>
    </row>
    <row r="27" spans="1:5" ht="22.5" customHeight="1" thickBot="1">
      <c r="A27" s="68" t="s">
        <v>1103</v>
      </c>
      <c r="B27" s="71" t="s">
        <v>1104</v>
      </c>
      <c r="C27" s="70"/>
      <c r="D27" s="70">
        <v>15004</v>
      </c>
      <c r="E27" s="70">
        <v>0</v>
      </c>
    </row>
    <row r="28" spans="1:5" ht="22.5" customHeight="1" thickBot="1">
      <c r="A28" s="68" t="s">
        <v>1105</v>
      </c>
      <c r="B28" s="71" t="s">
        <v>1106</v>
      </c>
      <c r="C28" s="70">
        <v>6</v>
      </c>
      <c r="D28" s="70">
        <v>68813</v>
      </c>
      <c r="E28" s="70">
        <v>68813</v>
      </c>
    </row>
    <row r="29" spans="1:5" ht="42" customHeight="1" thickBot="1">
      <c r="A29" s="68"/>
      <c r="B29" s="72" t="s">
        <v>1107</v>
      </c>
      <c r="C29" s="70"/>
      <c r="D29" s="69">
        <f>D30+D31+D32</f>
        <v>786698.88</v>
      </c>
      <c r="E29" s="69">
        <f>E30+E31+E32</f>
        <v>786698.88</v>
      </c>
    </row>
    <row r="30" spans="1:5" ht="17.25" customHeight="1" thickBot="1">
      <c r="A30" s="68" t="s">
        <v>1108</v>
      </c>
      <c r="B30" s="71" t="s">
        <v>1109</v>
      </c>
      <c r="C30" s="70"/>
      <c r="D30" s="70">
        <v>1545</v>
      </c>
      <c r="E30" s="70">
        <v>1545</v>
      </c>
    </row>
    <row r="31" spans="1:5" ht="37.5" customHeight="1" thickBot="1">
      <c r="A31" s="68" t="s">
        <v>1110</v>
      </c>
      <c r="B31" s="71" t="s">
        <v>1111</v>
      </c>
      <c r="C31" s="70">
        <v>689</v>
      </c>
      <c r="D31" s="70">
        <v>482554.9</v>
      </c>
      <c r="E31" s="70">
        <v>482554.9</v>
      </c>
    </row>
    <row r="32" spans="1:5" ht="33.75" customHeight="1" thickBot="1">
      <c r="A32" s="68" t="s">
        <v>1112</v>
      </c>
      <c r="B32" s="71" t="s">
        <v>1113</v>
      </c>
      <c r="C32" s="69"/>
      <c r="D32" s="70">
        <v>302598.98</v>
      </c>
      <c r="E32" s="70">
        <v>302598.98</v>
      </c>
    </row>
    <row r="33" spans="1:5" ht="28.5" customHeight="1" thickBot="1">
      <c r="A33" s="68"/>
      <c r="B33" s="72" t="s">
        <v>1050</v>
      </c>
      <c r="C33" s="69"/>
      <c r="D33" s="70">
        <v>2047</v>
      </c>
      <c r="E33" s="70">
        <v>2047</v>
      </c>
    </row>
    <row r="34" spans="1:5" ht="33" customHeight="1" thickBot="1">
      <c r="A34" s="68" t="s">
        <v>1114</v>
      </c>
      <c r="B34" s="72" t="s">
        <v>1115</v>
      </c>
      <c r="C34" s="69"/>
      <c r="D34" s="70"/>
      <c r="E34" s="70"/>
    </row>
    <row r="35" spans="1:5" ht="30" customHeight="1" thickBot="1">
      <c r="A35" s="68"/>
      <c r="B35" s="71" t="s">
        <v>1116</v>
      </c>
      <c r="C35" s="69"/>
      <c r="D35" s="70">
        <v>152502.67</v>
      </c>
      <c r="E35" s="70">
        <v>152502.67</v>
      </c>
    </row>
    <row r="36" spans="1:5" ht="30.75" customHeight="1" thickBot="1">
      <c r="A36" s="68"/>
      <c r="B36" s="71" t="s">
        <v>1117</v>
      </c>
      <c r="C36" s="69"/>
      <c r="D36" s="70">
        <v>1901250.17</v>
      </c>
      <c r="E36" s="70">
        <v>1901250.17</v>
      </c>
    </row>
    <row r="37" spans="1:5" ht="33" customHeight="1" thickBot="1">
      <c r="A37" s="68"/>
      <c r="B37" s="71" t="s">
        <v>1124</v>
      </c>
      <c r="C37" s="69"/>
      <c r="D37" s="70">
        <v>271631.87</v>
      </c>
      <c r="E37" s="70">
        <v>271631.87</v>
      </c>
    </row>
    <row r="38" spans="1:5" ht="33" customHeight="1" thickBot="1">
      <c r="A38" s="68"/>
      <c r="B38" s="71" t="s">
        <v>1118</v>
      </c>
      <c r="C38" s="69">
        <v>63</v>
      </c>
      <c r="D38" s="70">
        <v>1834.2</v>
      </c>
      <c r="E38" s="70">
        <v>1834.2</v>
      </c>
    </row>
    <row r="39" spans="1:5" ht="19.5" customHeight="1" thickBot="1">
      <c r="A39" s="68"/>
      <c r="B39" s="71" t="s">
        <v>1119</v>
      </c>
      <c r="C39" s="69"/>
      <c r="D39" s="70">
        <v>59584.09</v>
      </c>
      <c r="E39" s="70">
        <v>59584.09</v>
      </c>
    </row>
    <row r="40" spans="1:5" ht="19.5" customHeight="1" thickBot="1">
      <c r="A40" s="68"/>
      <c r="B40" s="71" t="s">
        <v>1120</v>
      </c>
      <c r="C40" s="69"/>
      <c r="D40" s="70">
        <v>204.68</v>
      </c>
      <c r="E40" s="70">
        <v>204.68</v>
      </c>
    </row>
    <row r="41" spans="1:5" ht="20.25" customHeight="1" thickBot="1">
      <c r="A41" s="68" t="s">
        <v>1121</v>
      </c>
      <c r="B41" s="72" t="s">
        <v>1122</v>
      </c>
      <c r="C41" s="69"/>
      <c r="D41" s="70"/>
      <c r="E41" s="70"/>
    </row>
    <row r="42" spans="1:5" ht="30" customHeight="1" thickBot="1">
      <c r="A42" s="68"/>
      <c r="B42" s="71" t="s">
        <v>1123</v>
      </c>
      <c r="C42" s="69"/>
      <c r="D42" s="70">
        <f>859227.43</f>
        <v>859227.43</v>
      </c>
      <c r="E42" s="70">
        <f>859227.43</f>
        <v>859227.43</v>
      </c>
    </row>
  </sheetData>
  <sheetProtection/>
  <mergeCells count="7">
    <mergeCell ref="A13:E13"/>
    <mergeCell ref="A14:E14"/>
    <mergeCell ref="A8:E8"/>
    <mergeCell ref="A9:E9"/>
    <mergeCell ref="A10:E10"/>
    <mergeCell ref="A11:E11"/>
    <mergeCell ref="A12:E12"/>
  </mergeCells>
  <printOptions/>
  <pageMargins left="0.51" right="0.45" top="0.41" bottom="0.31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8"/>
  <sheetViews>
    <sheetView zoomScalePageLayoutView="0" workbookViewId="0" topLeftCell="A542">
      <selection activeCell="K551" sqref="K551"/>
    </sheetView>
  </sheetViews>
  <sheetFormatPr defaultColWidth="9.140625" defaultRowHeight="15"/>
  <cols>
    <col min="1" max="1" width="4.140625" style="0" customWidth="1"/>
    <col min="2" max="2" width="35.140625" style="0" customWidth="1"/>
    <col min="3" max="3" width="10.28125" style="0" customWidth="1"/>
    <col min="4" max="4" width="5.140625" style="0" customWidth="1"/>
    <col min="5" max="5" width="6.421875" style="0" customWidth="1"/>
    <col min="6" max="6" width="7.140625" style="0" customWidth="1"/>
    <col min="7" max="7" width="6.421875" style="0" customWidth="1"/>
    <col min="8" max="8" width="5.57421875" style="0" customWidth="1"/>
    <col min="9" max="9" width="9.7109375" style="0" customWidth="1"/>
    <col min="10" max="10" width="7.00390625" style="0" customWidth="1"/>
  </cols>
  <sheetData>
    <row r="1" spans="1:10" ht="150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5" t="s">
        <v>9</v>
      </c>
    </row>
    <row r="2" spans="3:8" ht="15">
      <c r="C2" s="98" t="s">
        <v>10</v>
      </c>
      <c r="D2" s="98"/>
      <c r="E2" s="98"/>
      <c r="F2" s="98"/>
      <c r="G2" s="98"/>
      <c r="H2" s="98"/>
    </row>
    <row r="3" spans="3:8" ht="15">
      <c r="C3" s="99" t="s">
        <v>11</v>
      </c>
      <c r="D3" s="99"/>
      <c r="E3" s="99"/>
      <c r="F3" s="99"/>
      <c r="G3" s="99"/>
      <c r="H3" s="99"/>
    </row>
    <row r="4" spans="4:7" ht="15">
      <c r="D4" s="97"/>
      <c r="E4" s="97"/>
      <c r="F4" s="97"/>
      <c r="G4" s="97"/>
    </row>
    <row r="5" spans="1:10" ht="15">
      <c r="A5" s="6">
        <v>1</v>
      </c>
      <c r="B5" s="6" t="s">
        <v>12</v>
      </c>
      <c r="C5" s="6" t="s">
        <v>13</v>
      </c>
      <c r="D5" s="6" t="s">
        <v>14</v>
      </c>
      <c r="E5" s="6">
        <f>180+180</f>
        <v>360</v>
      </c>
      <c r="F5" s="6">
        <v>2008</v>
      </c>
      <c r="G5" s="7">
        <v>2008</v>
      </c>
      <c r="H5" s="6">
        <v>2</v>
      </c>
      <c r="I5" s="6">
        <f>E5</f>
        <v>360</v>
      </c>
      <c r="J5" s="6">
        <v>180</v>
      </c>
    </row>
    <row r="6" spans="1:10" ht="15">
      <c r="A6" s="6"/>
      <c r="B6" s="6"/>
      <c r="C6" s="6">
        <v>111360424</v>
      </c>
      <c r="D6" s="6"/>
      <c r="E6" s="6"/>
      <c r="F6" s="6"/>
      <c r="G6" s="7"/>
      <c r="H6" s="6"/>
      <c r="I6" s="6"/>
      <c r="J6" s="6"/>
    </row>
    <row r="7" spans="1:10" ht="15">
      <c r="A7" s="8">
        <v>2</v>
      </c>
      <c r="B7" s="8" t="s">
        <v>15</v>
      </c>
      <c r="C7" s="8">
        <v>111360777</v>
      </c>
      <c r="D7" s="8" t="s">
        <v>14</v>
      </c>
      <c r="E7" s="8">
        <v>551</v>
      </c>
      <c r="F7" s="8">
        <v>2010</v>
      </c>
      <c r="G7" s="8">
        <f>F7</f>
        <v>2010</v>
      </c>
      <c r="H7" s="8">
        <v>1</v>
      </c>
      <c r="I7" s="6">
        <f aca="true" t="shared" si="0" ref="I7:I21">E7</f>
        <v>551</v>
      </c>
      <c r="J7" s="8">
        <v>276</v>
      </c>
    </row>
    <row r="8" spans="1:10" ht="15">
      <c r="A8" s="8">
        <v>3</v>
      </c>
      <c r="B8" s="8" t="s">
        <v>16</v>
      </c>
      <c r="C8" s="8">
        <v>111360658</v>
      </c>
      <c r="D8" s="8" t="s">
        <v>14</v>
      </c>
      <c r="E8" s="8">
        <v>4038</v>
      </c>
      <c r="F8" s="8">
        <v>2008</v>
      </c>
      <c r="G8" s="8">
        <f aca="true" t="shared" si="1" ref="G8:G81">F8</f>
        <v>2008</v>
      </c>
      <c r="H8" s="8">
        <v>1</v>
      </c>
      <c r="I8" s="6">
        <f t="shared" si="0"/>
        <v>4038</v>
      </c>
      <c r="J8" s="8">
        <v>2019</v>
      </c>
    </row>
    <row r="9" spans="1:10" ht="15">
      <c r="A9" s="8">
        <v>4</v>
      </c>
      <c r="B9" s="8" t="s">
        <v>17</v>
      </c>
      <c r="C9" s="8">
        <v>111360659</v>
      </c>
      <c r="D9" s="8" t="s">
        <v>14</v>
      </c>
      <c r="E9" s="8">
        <v>3325</v>
      </c>
      <c r="F9" s="8">
        <v>2008</v>
      </c>
      <c r="G9" s="8">
        <f t="shared" si="1"/>
        <v>2008</v>
      </c>
      <c r="H9" s="8">
        <v>1</v>
      </c>
      <c r="I9" s="6">
        <f t="shared" si="0"/>
        <v>3325</v>
      </c>
      <c r="J9" s="8">
        <v>1663</v>
      </c>
    </row>
    <row r="10" spans="1:10" ht="15">
      <c r="A10" s="6">
        <v>5</v>
      </c>
      <c r="B10" s="6" t="s">
        <v>18</v>
      </c>
      <c r="C10" s="6">
        <v>111360660</v>
      </c>
      <c r="D10" s="8" t="s">
        <v>14</v>
      </c>
      <c r="E10" s="6">
        <v>3756</v>
      </c>
      <c r="F10" s="6">
        <v>2008</v>
      </c>
      <c r="G10" s="8">
        <f t="shared" si="1"/>
        <v>2008</v>
      </c>
      <c r="H10" s="6">
        <v>1</v>
      </c>
      <c r="I10" s="6">
        <f t="shared" si="0"/>
        <v>3756</v>
      </c>
      <c r="J10" s="6">
        <v>1878</v>
      </c>
    </row>
    <row r="11" spans="1:10" ht="15">
      <c r="A11" s="8">
        <v>6</v>
      </c>
      <c r="B11" s="6" t="s">
        <v>19</v>
      </c>
      <c r="C11" s="8">
        <v>111360661</v>
      </c>
      <c r="D11" s="8" t="s">
        <v>14</v>
      </c>
      <c r="E11" s="8">
        <v>5322</v>
      </c>
      <c r="F11" s="8">
        <v>2008</v>
      </c>
      <c r="G11" s="8">
        <f t="shared" si="1"/>
        <v>2008</v>
      </c>
      <c r="H11" s="8">
        <v>1</v>
      </c>
      <c r="I11" s="6">
        <f t="shared" si="0"/>
        <v>5322</v>
      </c>
      <c r="J11" s="8">
        <v>2661</v>
      </c>
    </row>
    <row r="12" spans="1:10" ht="15">
      <c r="A12" s="8">
        <v>7</v>
      </c>
      <c r="B12" s="8" t="s">
        <v>20</v>
      </c>
      <c r="C12" s="8">
        <v>111360662</v>
      </c>
      <c r="D12" s="8" t="s">
        <v>14</v>
      </c>
      <c r="E12" s="8">
        <v>3467</v>
      </c>
      <c r="F12" s="8">
        <v>2008</v>
      </c>
      <c r="G12" s="8">
        <f t="shared" si="1"/>
        <v>2008</v>
      </c>
      <c r="H12" s="8">
        <v>1</v>
      </c>
      <c r="I12" s="6">
        <f t="shared" si="0"/>
        <v>3467</v>
      </c>
      <c r="J12" s="8">
        <v>1734</v>
      </c>
    </row>
    <row r="13" spans="1:10" ht="15">
      <c r="A13" s="8">
        <v>8</v>
      </c>
      <c r="B13" s="8" t="s">
        <v>21</v>
      </c>
      <c r="C13" s="8">
        <v>111360663</v>
      </c>
      <c r="D13" s="8" t="s">
        <v>14</v>
      </c>
      <c r="E13" s="8">
        <v>3120</v>
      </c>
      <c r="F13" s="8">
        <v>2008</v>
      </c>
      <c r="G13" s="8">
        <f t="shared" si="1"/>
        <v>2008</v>
      </c>
      <c r="H13" s="8">
        <v>1</v>
      </c>
      <c r="I13" s="6">
        <f t="shared" si="0"/>
        <v>3120</v>
      </c>
      <c r="J13" s="8">
        <v>1560</v>
      </c>
    </row>
    <row r="14" spans="1:10" ht="15">
      <c r="A14" s="6">
        <v>9</v>
      </c>
      <c r="B14" s="6" t="s">
        <v>22</v>
      </c>
      <c r="C14" s="6">
        <v>111360664</v>
      </c>
      <c r="D14" s="6" t="s">
        <v>14</v>
      </c>
      <c r="E14" s="6">
        <v>3562</v>
      </c>
      <c r="F14" s="8">
        <v>2008</v>
      </c>
      <c r="G14" s="8">
        <f t="shared" si="1"/>
        <v>2008</v>
      </c>
      <c r="H14" s="6">
        <v>1</v>
      </c>
      <c r="I14" s="6">
        <f t="shared" si="0"/>
        <v>3562</v>
      </c>
      <c r="J14" s="6">
        <v>1781</v>
      </c>
    </row>
    <row r="15" spans="1:10" ht="15">
      <c r="A15" s="8">
        <v>10</v>
      </c>
      <c r="B15" s="8" t="s">
        <v>23</v>
      </c>
      <c r="C15" s="8">
        <v>111360665</v>
      </c>
      <c r="D15" s="8" t="s">
        <v>14</v>
      </c>
      <c r="E15" s="8">
        <v>3079</v>
      </c>
      <c r="F15" s="8">
        <v>2008</v>
      </c>
      <c r="G15" s="8">
        <f t="shared" si="1"/>
        <v>2008</v>
      </c>
      <c r="H15" s="8">
        <v>1</v>
      </c>
      <c r="I15" s="6">
        <f t="shared" si="0"/>
        <v>3079</v>
      </c>
      <c r="J15" s="8">
        <v>1540</v>
      </c>
    </row>
    <row r="16" spans="1:10" ht="15">
      <c r="A16" s="8">
        <v>11</v>
      </c>
      <c r="B16" s="8" t="s">
        <v>24</v>
      </c>
      <c r="C16" s="8">
        <v>111360666</v>
      </c>
      <c r="D16" s="8" t="s">
        <v>14</v>
      </c>
      <c r="E16" s="8">
        <v>3396</v>
      </c>
      <c r="F16" s="8">
        <v>2008</v>
      </c>
      <c r="G16" s="8">
        <f t="shared" si="1"/>
        <v>2008</v>
      </c>
      <c r="H16" s="8">
        <v>1</v>
      </c>
      <c r="I16" s="6">
        <f t="shared" si="0"/>
        <v>3396</v>
      </c>
      <c r="J16" s="8">
        <v>1698</v>
      </c>
    </row>
    <row r="17" spans="1:10" ht="15">
      <c r="A17" s="8">
        <v>12</v>
      </c>
      <c r="B17" s="8" t="s">
        <v>25</v>
      </c>
      <c r="C17" s="8">
        <v>111360667</v>
      </c>
      <c r="D17" s="8" t="s">
        <v>14</v>
      </c>
      <c r="E17" s="8">
        <v>4267</v>
      </c>
      <c r="F17" s="8">
        <v>2008</v>
      </c>
      <c r="G17" s="8">
        <f t="shared" si="1"/>
        <v>2008</v>
      </c>
      <c r="H17" s="8">
        <v>1</v>
      </c>
      <c r="I17" s="6">
        <f t="shared" si="0"/>
        <v>4267</v>
      </c>
      <c r="J17" s="8">
        <v>2134</v>
      </c>
    </row>
    <row r="18" spans="1:10" ht="15">
      <c r="A18" s="8">
        <v>13</v>
      </c>
      <c r="B18" s="8" t="s">
        <v>26</v>
      </c>
      <c r="C18" s="8">
        <v>111360668</v>
      </c>
      <c r="D18" s="8" t="s">
        <v>14</v>
      </c>
      <c r="E18" s="8">
        <v>4085</v>
      </c>
      <c r="F18" s="8">
        <v>2008</v>
      </c>
      <c r="G18" s="8">
        <f t="shared" si="1"/>
        <v>2008</v>
      </c>
      <c r="H18" s="8">
        <v>1</v>
      </c>
      <c r="I18" s="6">
        <f t="shared" si="0"/>
        <v>4085</v>
      </c>
      <c r="J18" s="8">
        <v>2043</v>
      </c>
    </row>
    <row r="19" spans="1:10" ht="15">
      <c r="A19" s="6">
        <v>14</v>
      </c>
      <c r="B19" s="6" t="s">
        <v>27</v>
      </c>
      <c r="C19" s="6">
        <v>111360669</v>
      </c>
      <c r="D19" s="6" t="s">
        <v>14</v>
      </c>
      <c r="E19" s="6">
        <v>4358</v>
      </c>
      <c r="F19" s="8">
        <v>2008</v>
      </c>
      <c r="G19" s="8">
        <f t="shared" si="1"/>
        <v>2008</v>
      </c>
      <c r="H19" s="6">
        <v>1</v>
      </c>
      <c r="I19" s="6">
        <f t="shared" si="0"/>
        <v>4358</v>
      </c>
      <c r="J19" s="6">
        <v>2179</v>
      </c>
    </row>
    <row r="20" spans="1:10" ht="15">
      <c r="A20" s="8">
        <v>15</v>
      </c>
      <c r="B20" s="8" t="s">
        <v>28</v>
      </c>
      <c r="C20" s="8">
        <v>111360700</v>
      </c>
      <c r="D20" s="8" t="s">
        <v>14</v>
      </c>
      <c r="E20" s="8">
        <v>4317</v>
      </c>
      <c r="F20" s="8">
        <v>2008</v>
      </c>
      <c r="G20" s="8">
        <f t="shared" si="1"/>
        <v>2008</v>
      </c>
      <c r="H20" s="8">
        <v>1</v>
      </c>
      <c r="I20" s="6">
        <f t="shared" si="0"/>
        <v>4317</v>
      </c>
      <c r="J20" s="8">
        <v>2159</v>
      </c>
    </row>
    <row r="21" spans="1:10" ht="15">
      <c r="A21" s="8">
        <v>16</v>
      </c>
      <c r="B21" s="8" t="s">
        <v>29</v>
      </c>
      <c r="C21" s="8">
        <v>111360701</v>
      </c>
      <c r="D21" s="8" t="s">
        <v>14</v>
      </c>
      <c r="E21" s="8">
        <v>3376</v>
      </c>
      <c r="F21" s="8">
        <v>2008</v>
      </c>
      <c r="G21" s="8">
        <f t="shared" si="1"/>
        <v>2008</v>
      </c>
      <c r="H21" s="8">
        <v>1</v>
      </c>
      <c r="I21" s="6">
        <f t="shared" si="0"/>
        <v>3376</v>
      </c>
      <c r="J21" s="8">
        <v>1688</v>
      </c>
    </row>
    <row r="22" spans="1:10" ht="15">
      <c r="A22" s="9"/>
      <c r="B22" s="9" t="s">
        <v>30</v>
      </c>
      <c r="C22" s="9"/>
      <c r="D22" s="9"/>
      <c r="E22" s="9"/>
      <c r="F22" s="9"/>
      <c r="G22" s="9"/>
      <c r="H22" s="9"/>
      <c r="I22" s="10">
        <f>SUM(I5:I21)</f>
        <v>54379</v>
      </c>
      <c r="J22" s="9">
        <f>SUM(J5:J21)</f>
        <v>27193</v>
      </c>
    </row>
    <row r="23" spans="1:10" ht="15">
      <c r="A23" s="6"/>
      <c r="B23" s="94" t="s">
        <v>31</v>
      </c>
      <c r="C23" s="95"/>
      <c r="D23" s="95"/>
      <c r="E23" s="95"/>
      <c r="F23" s="95"/>
      <c r="G23" s="95"/>
      <c r="H23" s="95"/>
      <c r="I23" s="95"/>
      <c r="J23" s="96"/>
    </row>
    <row r="24" spans="1:10" ht="15">
      <c r="A24" s="8">
        <v>17</v>
      </c>
      <c r="B24" s="8" t="s">
        <v>32</v>
      </c>
      <c r="C24" s="8" t="s">
        <v>33</v>
      </c>
      <c r="D24" s="8" t="s">
        <v>14</v>
      </c>
      <c r="E24" s="8">
        <v>106</v>
      </c>
      <c r="F24" s="8">
        <v>2008</v>
      </c>
      <c r="G24" s="8">
        <f t="shared" si="1"/>
        <v>2008</v>
      </c>
      <c r="H24" s="8">
        <v>25</v>
      </c>
      <c r="I24" s="6">
        <f>E24*H24</f>
        <v>2650</v>
      </c>
      <c r="J24" s="8">
        <v>1325</v>
      </c>
    </row>
    <row r="25" spans="1:10" ht="15">
      <c r="A25" s="8"/>
      <c r="B25" s="8"/>
      <c r="C25" s="8">
        <v>111360491</v>
      </c>
      <c r="D25" s="8"/>
      <c r="E25" s="8"/>
      <c r="F25" s="8"/>
      <c r="G25" s="8"/>
      <c r="H25" s="8"/>
      <c r="I25" s="6"/>
      <c r="J25" s="8"/>
    </row>
    <row r="26" spans="1:10" ht="15">
      <c r="A26" s="8">
        <f>A24+1</f>
        <v>18</v>
      </c>
      <c r="B26" s="8" t="s">
        <v>32</v>
      </c>
      <c r="C26" s="8" t="s">
        <v>34</v>
      </c>
      <c r="D26" s="8" t="s">
        <v>14</v>
      </c>
      <c r="E26" s="8">
        <v>108</v>
      </c>
      <c r="F26" s="8">
        <v>2008</v>
      </c>
      <c r="G26" s="8">
        <f t="shared" si="1"/>
        <v>2008</v>
      </c>
      <c r="H26" s="8">
        <v>4</v>
      </c>
      <c r="I26" s="6">
        <f aca="true" t="shared" si="2" ref="I26:I41">E26*H26</f>
        <v>432</v>
      </c>
      <c r="J26" s="8">
        <v>216</v>
      </c>
    </row>
    <row r="27" spans="1:10" ht="15">
      <c r="A27" s="8"/>
      <c r="B27" s="8"/>
      <c r="C27" s="8">
        <v>111360495</v>
      </c>
      <c r="D27" s="8"/>
      <c r="E27" s="8"/>
      <c r="F27" s="8"/>
      <c r="G27" s="8"/>
      <c r="H27" s="8"/>
      <c r="I27" s="6"/>
      <c r="J27" s="8"/>
    </row>
    <row r="28" spans="1:10" ht="15">
      <c r="A28" s="8">
        <f>A26+1</f>
        <v>19</v>
      </c>
      <c r="B28" s="8" t="s">
        <v>32</v>
      </c>
      <c r="C28" s="8">
        <v>111360496</v>
      </c>
      <c r="D28" s="8" t="s">
        <v>14</v>
      </c>
      <c r="E28" s="8">
        <v>110</v>
      </c>
      <c r="F28" s="8">
        <v>2008</v>
      </c>
      <c r="G28" s="8">
        <f t="shared" si="1"/>
        <v>2008</v>
      </c>
      <c r="H28" s="8">
        <v>1</v>
      </c>
      <c r="I28" s="6">
        <f t="shared" si="2"/>
        <v>110</v>
      </c>
      <c r="J28" s="8">
        <v>55</v>
      </c>
    </row>
    <row r="29" spans="1:10" ht="15">
      <c r="A29" s="8">
        <f aca="true" t="shared" si="3" ref="A29:A88">A28+1</f>
        <v>20</v>
      </c>
      <c r="B29" s="11" t="s">
        <v>35</v>
      </c>
      <c r="C29" s="6">
        <v>111360497</v>
      </c>
      <c r="D29" s="8" t="s">
        <v>14</v>
      </c>
      <c r="E29" s="6">
        <v>256</v>
      </c>
      <c r="F29" s="8">
        <v>2008</v>
      </c>
      <c r="G29" s="8">
        <f t="shared" si="1"/>
        <v>2008</v>
      </c>
      <c r="H29" s="6">
        <v>1</v>
      </c>
      <c r="I29" s="6">
        <f t="shared" si="2"/>
        <v>256</v>
      </c>
      <c r="J29" s="6">
        <v>128</v>
      </c>
    </row>
    <row r="30" spans="1:10" ht="15">
      <c r="A30" s="8">
        <f t="shared" si="3"/>
        <v>21</v>
      </c>
      <c r="B30" s="8" t="s">
        <v>36</v>
      </c>
      <c r="C30" s="8">
        <v>111360406</v>
      </c>
      <c r="D30" s="8" t="s">
        <v>14</v>
      </c>
      <c r="E30" s="8">
        <v>767</v>
      </c>
      <c r="F30" s="8">
        <v>2008</v>
      </c>
      <c r="G30" s="8">
        <f t="shared" si="1"/>
        <v>2008</v>
      </c>
      <c r="H30" s="8">
        <v>2</v>
      </c>
      <c r="I30" s="6">
        <f t="shared" si="2"/>
        <v>1534</v>
      </c>
      <c r="J30" s="8">
        <v>768</v>
      </c>
    </row>
    <row r="31" spans="1:10" ht="15">
      <c r="A31" s="8">
        <f t="shared" si="3"/>
        <v>22</v>
      </c>
      <c r="B31" s="8" t="s">
        <v>37</v>
      </c>
      <c r="C31" s="8">
        <v>111360404</v>
      </c>
      <c r="D31" s="8" t="s">
        <v>14</v>
      </c>
      <c r="E31" s="8">
        <v>552</v>
      </c>
      <c r="F31" s="8">
        <v>2008</v>
      </c>
      <c r="G31" s="8">
        <f t="shared" si="1"/>
        <v>2008</v>
      </c>
      <c r="H31" s="8">
        <v>1</v>
      </c>
      <c r="I31" s="6">
        <f t="shared" si="2"/>
        <v>552</v>
      </c>
      <c r="J31" s="8">
        <v>276</v>
      </c>
    </row>
    <row r="32" spans="1:10" ht="15">
      <c r="A32" s="8">
        <f t="shared" si="3"/>
        <v>23</v>
      </c>
      <c r="B32" s="8" t="s">
        <v>38</v>
      </c>
      <c r="C32" s="8">
        <v>111360407</v>
      </c>
      <c r="D32" s="8" t="s">
        <v>14</v>
      </c>
      <c r="E32" s="8">
        <v>870</v>
      </c>
      <c r="F32" s="8">
        <v>2008</v>
      </c>
      <c r="G32" s="8">
        <f t="shared" si="1"/>
        <v>2008</v>
      </c>
      <c r="H32" s="8">
        <v>1</v>
      </c>
      <c r="I32" s="6">
        <f t="shared" si="2"/>
        <v>870</v>
      </c>
      <c r="J32" s="8">
        <v>435</v>
      </c>
    </row>
    <row r="33" spans="1:10" ht="15">
      <c r="A33" s="8">
        <f t="shared" si="3"/>
        <v>24</v>
      </c>
      <c r="B33" s="6" t="s">
        <v>39</v>
      </c>
      <c r="C33" s="6">
        <v>111360408</v>
      </c>
      <c r="D33" s="6" t="s">
        <v>14</v>
      </c>
      <c r="E33" s="6">
        <v>757</v>
      </c>
      <c r="F33" s="8">
        <v>2008</v>
      </c>
      <c r="G33" s="8">
        <f t="shared" si="1"/>
        <v>2008</v>
      </c>
      <c r="H33" s="6">
        <v>1</v>
      </c>
      <c r="I33" s="6">
        <f t="shared" si="2"/>
        <v>757</v>
      </c>
      <c r="J33" s="6">
        <v>379</v>
      </c>
    </row>
    <row r="34" spans="1:10" ht="15">
      <c r="A34" s="8">
        <f t="shared" si="3"/>
        <v>25</v>
      </c>
      <c r="B34" s="8" t="s">
        <v>40</v>
      </c>
      <c r="C34" s="8">
        <v>111360409</v>
      </c>
      <c r="D34" s="8" t="s">
        <v>14</v>
      </c>
      <c r="E34" s="8">
        <v>471</v>
      </c>
      <c r="F34" s="8">
        <v>2008</v>
      </c>
      <c r="G34" s="8">
        <f t="shared" si="1"/>
        <v>2008</v>
      </c>
      <c r="H34" s="8">
        <v>1</v>
      </c>
      <c r="I34" s="6">
        <f t="shared" si="2"/>
        <v>471</v>
      </c>
      <c r="J34" s="8">
        <v>236</v>
      </c>
    </row>
    <row r="35" spans="1:10" ht="15">
      <c r="A35" s="8">
        <f t="shared" si="3"/>
        <v>26</v>
      </c>
      <c r="B35" s="8" t="s">
        <v>41</v>
      </c>
      <c r="C35" s="8">
        <v>111360410</v>
      </c>
      <c r="D35" s="8" t="s">
        <v>14</v>
      </c>
      <c r="E35" s="8">
        <v>359</v>
      </c>
      <c r="F35" s="8">
        <v>2008</v>
      </c>
      <c r="G35" s="8">
        <f t="shared" si="1"/>
        <v>2008</v>
      </c>
      <c r="H35" s="8">
        <v>1</v>
      </c>
      <c r="I35" s="6">
        <f t="shared" si="2"/>
        <v>359</v>
      </c>
      <c r="J35" s="8">
        <v>180</v>
      </c>
    </row>
    <row r="36" spans="1:10" ht="15">
      <c r="A36" s="8"/>
      <c r="B36" s="9" t="s">
        <v>30</v>
      </c>
      <c r="C36" s="8"/>
      <c r="D36" s="8"/>
      <c r="E36" s="8"/>
      <c r="F36" s="8"/>
      <c r="G36" s="8"/>
      <c r="H36" s="8"/>
      <c r="I36" s="10">
        <f>SUM(I24:I35)</f>
        <v>7991</v>
      </c>
      <c r="J36" s="9">
        <f>SUM(J24:J35)</f>
        <v>3998</v>
      </c>
    </row>
    <row r="37" spans="1:10" ht="15">
      <c r="A37" s="8"/>
      <c r="B37" s="94" t="s">
        <v>42</v>
      </c>
      <c r="C37" s="95"/>
      <c r="D37" s="95"/>
      <c r="E37" s="95"/>
      <c r="F37" s="95"/>
      <c r="G37" s="95"/>
      <c r="H37" s="95"/>
      <c r="I37" s="95"/>
      <c r="J37" s="96"/>
    </row>
    <row r="38" spans="1:10" ht="15">
      <c r="A38" s="8">
        <v>27</v>
      </c>
      <c r="B38" s="8" t="s">
        <v>43</v>
      </c>
      <c r="C38" s="8">
        <v>111360777</v>
      </c>
      <c r="D38" s="8" t="s">
        <v>14</v>
      </c>
      <c r="E38" s="8">
        <v>610</v>
      </c>
      <c r="F38" s="8">
        <v>2011</v>
      </c>
      <c r="G38" s="8">
        <f t="shared" si="1"/>
        <v>2011</v>
      </c>
      <c r="H38" s="8">
        <v>1</v>
      </c>
      <c r="I38" s="6">
        <f t="shared" si="2"/>
        <v>610</v>
      </c>
      <c r="J38" s="8">
        <v>305</v>
      </c>
    </row>
    <row r="39" spans="1:10" ht="15">
      <c r="A39" s="8">
        <f t="shared" si="3"/>
        <v>28</v>
      </c>
      <c r="B39" s="8" t="s">
        <v>44</v>
      </c>
      <c r="C39" s="8">
        <v>111361386</v>
      </c>
      <c r="D39" s="8" t="s">
        <v>14</v>
      </c>
      <c r="E39" s="8">
        <v>300</v>
      </c>
      <c r="F39" s="8">
        <v>2013</v>
      </c>
      <c r="G39" s="8">
        <f t="shared" si="1"/>
        <v>2013</v>
      </c>
      <c r="H39" s="8">
        <v>1</v>
      </c>
      <c r="I39" s="6">
        <f t="shared" si="2"/>
        <v>300</v>
      </c>
      <c r="J39" s="8">
        <v>150</v>
      </c>
    </row>
    <row r="40" spans="1:10" ht="15">
      <c r="A40" s="8">
        <f t="shared" si="3"/>
        <v>29</v>
      </c>
      <c r="B40" s="8" t="s">
        <v>45</v>
      </c>
      <c r="C40" s="8">
        <v>111361387</v>
      </c>
      <c r="D40" s="8" t="s">
        <v>14</v>
      </c>
      <c r="E40" s="8">
        <v>400</v>
      </c>
      <c r="F40" s="8">
        <v>2013</v>
      </c>
      <c r="G40" s="8">
        <f t="shared" si="1"/>
        <v>2013</v>
      </c>
      <c r="H40" s="8">
        <v>1</v>
      </c>
      <c r="I40" s="6">
        <f t="shared" si="2"/>
        <v>400</v>
      </c>
      <c r="J40" s="8">
        <v>200</v>
      </c>
    </row>
    <row r="41" spans="1:10" ht="15">
      <c r="A41" s="8">
        <f t="shared" si="3"/>
        <v>30</v>
      </c>
      <c r="B41" s="6" t="s">
        <v>46</v>
      </c>
      <c r="C41" s="6" t="s">
        <v>47</v>
      </c>
      <c r="D41" s="6" t="s">
        <v>14</v>
      </c>
      <c r="E41" s="6">
        <v>1500</v>
      </c>
      <c r="F41" s="6">
        <v>2013</v>
      </c>
      <c r="G41" s="8">
        <f t="shared" si="1"/>
        <v>2013</v>
      </c>
      <c r="H41" s="6">
        <v>2</v>
      </c>
      <c r="I41" s="6">
        <f t="shared" si="2"/>
        <v>3000</v>
      </c>
      <c r="J41" s="6">
        <v>1500</v>
      </c>
    </row>
    <row r="42" spans="1:10" ht="15">
      <c r="A42" s="8"/>
      <c r="B42" s="6"/>
      <c r="C42" s="6">
        <v>111361396</v>
      </c>
      <c r="D42" s="6"/>
      <c r="E42" s="6"/>
      <c r="F42" s="6"/>
      <c r="G42" s="8"/>
      <c r="H42" s="6"/>
      <c r="I42" s="6"/>
      <c r="J42" s="6"/>
    </row>
    <row r="43" spans="1:10" ht="15">
      <c r="A43" s="8"/>
      <c r="B43" s="9" t="s">
        <v>30</v>
      </c>
      <c r="C43" s="8"/>
      <c r="D43" s="8"/>
      <c r="E43" s="8"/>
      <c r="F43" s="8"/>
      <c r="G43" s="8"/>
      <c r="H43" s="8"/>
      <c r="I43" s="10">
        <f>SUM(I38:I41)</f>
        <v>4310</v>
      </c>
      <c r="J43" s="9">
        <f>SUM(J38:J42)</f>
        <v>2155</v>
      </c>
    </row>
    <row r="44" spans="1:10" ht="15">
      <c r="A44" s="8"/>
      <c r="B44" s="91" t="s">
        <v>48</v>
      </c>
      <c r="C44" s="92"/>
      <c r="D44" s="92"/>
      <c r="E44" s="92"/>
      <c r="F44" s="92"/>
      <c r="G44" s="92"/>
      <c r="H44" s="92"/>
      <c r="I44" s="92"/>
      <c r="J44" s="93"/>
    </row>
    <row r="45" spans="1:10" ht="15">
      <c r="A45" s="8">
        <v>31</v>
      </c>
      <c r="B45" s="8" t="s">
        <v>49</v>
      </c>
      <c r="C45" s="8">
        <v>111360776</v>
      </c>
      <c r="D45" s="8" t="s">
        <v>14</v>
      </c>
      <c r="E45" s="8">
        <v>530</v>
      </c>
      <c r="F45" s="8">
        <v>2010</v>
      </c>
      <c r="G45" s="8">
        <f t="shared" si="1"/>
        <v>2010</v>
      </c>
      <c r="H45" s="8">
        <v>1</v>
      </c>
      <c r="I45" s="6">
        <f>E45*H45</f>
        <v>530</v>
      </c>
      <c r="J45" s="8">
        <v>265</v>
      </c>
    </row>
    <row r="46" spans="1:10" ht="15">
      <c r="A46" s="8">
        <f t="shared" si="3"/>
        <v>32</v>
      </c>
      <c r="B46" s="6" t="s">
        <v>50</v>
      </c>
      <c r="C46" s="6">
        <v>111360797</v>
      </c>
      <c r="D46" s="6" t="s">
        <v>14</v>
      </c>
      <c r="E46" s="6">
        <v>124</v>
      </c>
      <c r="F46" s="6">
        <v>2011</v>
      </c>
      <c r="G46" s="8">
        <f t="shared" si="1"/>
        <v>2011</v>
      </c>
      <c r="H46" s="6">
        <v>1</v>
      </c>
      <c r="I46" s="6">
        <f aca="true" t="shared" si="4" ref="I46:I121">E46*H46</f>
        <v>124</v>
      </c>
      <c r="J46" s="6">
        <v>62</v>
      </c>
    </row>
    <row r="47" spans="1:10" ht="15">
      <c r="A47" s="8">
        <f t="shared" si="3"/>
        <v>33</v>
      </c>
      <c r="B47" s="8" t="s">
        <v>51</v>
      </c>
      <c r="C47" s="8" t="s">
        <v>52</v>
      </c>
      <c r="D47" s="8" t="s">
        <v>14</v>
      </c>
      <c r="E47" s="8">
        <v>112</v>
      </c>
      <c r="F47" s="8">
        <v>2012</v>
      </c>
      <c r="G47" s="8">
        <f t="shared" si="1"/>
        <v>2012</v>
      </c>
      <c r="H47" s="8">
        <v>3</v>
      </c>
      <c r="I47" s="6">
        <f t="shared" si="4"/>
        <v>336</v>
      </c>
      <c r="J47" s="8">
        <v>168</v>
      </c>
    </row>
    <row r="48" spans="1:10" ht="15">
      <c r="A48" s="8"/>
      <c r="B48" s="8"/>
      <c r="C48" s="8">
        <v>111361295</v>
      </c>
      <c r="D48" s="8"/>
      <c r="E48" s="8"/>
      <c r="F48" s="8"/>
      <c r="G48" s="8"/>
      <c r="H48" s="8"/>
      <c r="I48" s="6"/>
      <c r="J48" s="8"/>
    </row>
    <row r="49" spans="1:10" ht="15">
      <c r="A49" s="8">
        <f>A47+1</f>
        <v>34</v>
      </c>
      <c r="B49" s="8" t="s">
        <v>53</v>
      </c>
      <c r="C49" s="8">
        <v>111361436</v>
      </c>
      <c r="D49" s="8" t="s">
        <v>14</v>
      </c>
      <c r="E49" s="8">
        <v>3700</v>
      </c>
      <c r="F49" s="8">
        <v>2016</v>
      </c>
      <c r="G49" s="8">
        <f t="shared" si="1"/>
        <v>2016</v>
      </c>
      <c r="H49" s="8">
        <v>1</v>
      </c>
      <c r="I49" s="6">
        <f t="shared" si="4"/>
        <v>3700</v>
      </c>
      <c r="J49" s="8">
        <v>1850</v>
      </c>
    </row>
    <row r="50" spans="1:10" ht="15">
      <c r="A50" s="8"/>
      <c r="B50" s="9" t="s">
        <v>30</v>
      </c>
      <c r="C50" s="8"/>
      <c r="D50" s="8"/>
      <c r="E50" s="8"/>
      <c r="F50" s="8"/>
      <c r="G50" s="8"/>
      <c r="H50" s="8"/>
      <c r="I50" s="10">
        <f>SUM(I45:I49)</f>
        <v>4690</v>
      </c>
      <c r="J50" s="9">
        <f>SUM(J45:J49)</f>
        <v>2345</v>
      </c>
    </row>
    <row r="51" spans="1:10" ht="15">
      <c r="A51" s="8"/>
      <c r="B51" s="94" t="s">
        <v>54</v>
      </c>
      <c r="C51" s="95"/>
      <c r="D51" s="95"/>
      <c r="E51" s="95"/>
      <c r="F51" s="95"/>
      <c r="G51" s="95"/>
      <c r="H51" s="95"/>
      <c r="I51" s="95"/>
      <c r="J51" s="96"/>
    </row>
    <row r="52" spans="1:10" ht="15">
      <c r="A52" s="8">
        <v>35</v>
      </c>
      <c r="B52" s="8" t="s">
        <v>55</v>
      </c>
      <c r="C52" s="8">
        <v>111360779</v>
      </c>
      <c r="D52" s="8" t="s">
        <v>14</v>
      </c>
      <c r="E52" s="8">
        <v>569</v>
      </c>
      <c r="F52" s="8">
        <v>2010</v>
      </c>
      <c r="G52" s="8">
        <f t="shared" si="1"/>
        <v>2010</v>
      </c>
      <c r="H52" s="8">
        <v>1</v>
      </c>
      <c r="I52" s="6">
        <f t="shared" si="4"/>
        <v>569</v>
      </c>
      <c r="J52" s="8">
        <v>285</v>
      </c>
    </row>
    <row r="53" spans="1:10" ht="15">
      <c r="A53" s="8">
        <f t="shared" si="3"/>
        <v>36</v>
      </c>
      <c r="B53" s="8" t="s">
        <v>56</v>
      </c>
      <c r="C53" s="8">
        <v>111360775</v>
      </c>
      <c r="D53" s="8" t="s">
        <v>14</v>
      </c>
      <c r="E53" s="8">
        <v>730</v>
      </c>
      <c r="F53" s="8">
        <v>2011</v>
      </c>
      <c r="G53" s="8">
        <f t="shared" si="1"/>
        <v>2011</v>
      </c>
      <c r="H53" s="8">
        <v>1</v>
      </c>
      <c r="I53" s="6">
        <f t="shared" si="4"/>
        <v>730</v>
      </c>
      <c r="J53" s="8">
        <v>365</v>
      </c>
    </row>
    <row r="54" spans="1:10" ht="15">
      <c r="A54" s="8">
        <f t="shared" si="3"/>
        <v>37</v>
      </c>
      <c r="B54" s="8" t="s">
        <v>57</v>
      </c>
      <c r="C54" s="11">
        <v>111361309</v>
      </c>
      <c r="D54" s="8" t="s">
        <v>14</v>
      </c>
      <c r="E54" s="11">
        <v>880</v>
      </c>
      <c r="F54" s="11">
        <v>2012</v>
      </c>
      <c r="G54" s="11">
        <f t="shared" si="1"/>
        <v>2012</v>
      </c>
      <c r="H54" s="11">
        <v>1</v>
      </c>
      <c r="I54" s="12">
        <f t="shared" si="4"/>
        <v>880</v>
      </c>
      <c r="J54" s="11">
        <v>440</v>
      </c>
    </row>
    <row r="55" spans="1:10" ht="15">
      <c r="A55" s="8">
        <f t="shared" si="3"/>
        <v>38</v>
      </c>
      <c r="B55" s="13" t="s">
        <v>58</v>
      </c>
      <c r="C55" s="13">
        <v>111361403</v>
      </c>
      <c r="D55" s="11" t="s">
        <v>14</v>
      </c>
      <c r="E55" s="13">
        <v>1400</v>
      </c>
      <c r="F55" s="13">
        <v>2013</v>
      </c>
      <c r="G55" s="11">
        <f t="shared" si="1"/>
        <v>2013</v>
      </c>
      <c r="H55" s="13">
        <v>1</v>
      </c>
      <c r="I55" s="12">
        <f t="shared" si="4"/>
        <v>1400</v>
      </c>
      <c r="J55" s="13">
        <v>700</v>
      </c>
    </row>
    <row r="56" spans="1:10" ht="15">
      <c r="A56" s="8">
        <f t="shared" si="3"/>
        <v>39</v>
      </c>
      <c r="B56" s="7" t="s">
        <v>59</v>
      </c>
      <c r="C56" s="13">
        <v>111361444</v>
      </c>
      <c r="D56" s="11" t="s">
        <v>14</v>
      </c>
      <c r="E56" s="13">
        <v>1780</v>
      </c>
      <c r="F56" s="13">
        <v>2016</v>
      </c>
      <c r="G56" s="11">
        <f t="shared" si="1"/>
        <v>2016</v>
      </c>
      <c r="H56" s="13">
        <v>1</v>
      </c>
      <c r="I56" s="12">
        <f t="shared" si="4"/>
        <v>1780</v>
      </c>
      <c r="J56" s="13">
        <v>890</v>
      </c>
    </row>
    <row r="57" spans="1:10" ht="15">
      <c r="A57" s="8">
        <f t="shared" si="3"/>
        <v>40</v>
      </c>
      <c r="B57" s="7" t="s">
        <v>60</v>
      </c>
      <c r="C57" s="13">
        <v>111361562</v>
      </c>
      <c r="D57" s="11" t="s">
        <v>14</v>
      </c>
      <c r="E57" s="13">
        <v>1300</v>
      </c>
      <c r="F57" s="13">
        <v>2017</v>
      </c>
      <c r="G57" s="11">
        <f t="shared" si="1"/>
        <v>2017</v>
      </c>
      <c r="H57" s="13">
        <v>1</v>
      </c>
      <c r="I57" s="12">
        <f t="shared" si="4"/>
        <v>1300</v>
      </c>
      <c r="J57" s="13">
        <v>650</v>
      </c>
    </row>
    <row r="58" spans="1:10" ht="15">
      <c r="A58" s="8">
        <f t="shared" si="3"/>
        <v>41</v>
      </c>
      <c r="B58" s="7" t="s">
        <v>61</v>
      </c>
      <c r="C58" s="13">
        <v>111361563</v>
      </c>
      <c r="D58" s="11" t="s">
        <v>14</v>
      </c>
      <c r="E58" s="13">
        <v>705</v>
      </c>
      <c r="F58" s="13">
        <v>2017</v>
      </c>
      <c r="G58" s="11">
        <f t="shared" si="1"/>
        <v>2017</v>
      </c>
      <c r="H58" s="13">
        <v>1</v>
      </c>
      <c r="I58" s="12">
        <f t="shared" si="4"/>
        <v>705</v>
      </c>
      <c r="J58" s="13">
        <v>353</v>
      </c>
    </row>
    <row r="59" spans="1:10" ht="15">
      <c r="A59" s="8">
        <f t="shared" si="3"/>
        <v>42</v>
      </c>
      <c r="B59" s="7" t="s">
        <v>62</v>
      </c>
      <c r="C59" s="13">
        <v>111361564</v>
      </c>
      <c r="D59" s="11" t="s">
        <v>14</v>
      </c>
      <c r="E59" s="13">
        <v>95</v>
      </c>
      <c r="F59" s="13">
        <v>2017</v>
      </c>
      <c r="G59" s="13">
        <f t="shared" si="1"/>
        <v>2017</v>
      </c>
      <c r="H59" s="13">
        <v>1</v>
      </c>
      <c r="I59" s="12">
        <f t="shared" si="4"/>
        <v>95</v>
      </c>
      <c r="J59" s="13">
        <v>48</v>
      </c>
    </row>
    <row r="60" spans="1:10" ht="15">
      <c r="A60" s="8">
        <f t="shared" si="3"/>
        <v>43</v>
      </c>
      <c r="B60" s="7" t="s">
        <v>63</v>
      </c>
      <c r="C60" s="13">
        <v>111361565</v>
      </c>
      <c r="D60" s="11" t="s">
        <v>14</v>
      </c>
      <c r="E60" s="13">
        <v>400</v>
      </c>
      <c r="F60" s="13">
        <v>2017</v>
      </c>
      <c r="G60" s="13">
        <f t="shared" si="1"/>
        <v>2017</v>
      </c>
      <c r="H60" s="13">
        <v>1</v>
      </c>
      <c r="I60" s="12">
        <f t="shared" si="4"/>
        <v>400</v>
      </c>
      <c r="J60" s="13">
        <v>200</v>
      </c>
    </row>
    <row r="61" spans="1:10" ht="15">
      <c r="A61" s="8">
        <f t="shared" si="3"/>
        <v>44</v>
      </c>
      <c r="B61" s="13" t="s">
        <v>64</v>
      </c>
      <c r="C61" s="7" t="s">
        <v>65</v>
      </c>
      <c r="D61" s="11" t="s">
        <v>14</v>
      </c>
      <c r="E61" s="13">
        <v>2770</v>
      </c>
      <c r="F61" s="13">
        <v>2018</v>
      </c>
      <c r="G61" s="13">
        <f t="shared" si="1"/>
        <v>2018</v>
      </c>
      <c r="H61" s="13">
        <v>2</v>
      </c>
      <c r="I61" s="12">
        <f t="shared" si="4"/>
        <v>5540</v>
      </c>
      <c r="J61" s="13">
        <v>2770</v>
      </c>
    </row>
    <row r="62" spans="1:10" ht="15">
      <c r="A62" s="8"/>
      <c r="B62" s="13"/>
      <c r="C62" s="7">
        <v>111361574</v>
      </c>
      <c r="D62" s="11"/>
      <c r="E62" s="13"/>
      <c r="F62" s="13"/>
      <c r="G62" s="13"/>
      <c r="H62" s="13"/>
      <c r="I62" s="12"/>
      <c r="J62" s="14"/>
    </row>
    <row r="63" spans="1:10" ht="15">
      <c r="A63" s="8">
        <v>45</v>
      </c>
      <c r="B63" s="13" t="s">
        <v>64</v>
      </c>
      <c r="C63" s="7">
        <v>111361585</v>
      </c>
      <c r="D63" s="8" t="s">
        <v>14</v>
      </c>
      <c r="E63" s="13">
        <v>2200</v>
      </c>
      <c r="F63" s="13">
        <v>2018</v>
      </c>
      <c r="G63" s="13">
        <v>2018</v>
      </c>
      <c r="H63" s="13">
        <v>1</v>
      </c>
      <c r="I63" s="12">
        <v>2200</v>
      </c>
      <c r="J63" s="14">
        <v>0</v>
      </c>
    </row>
    <row r="64" spans="1:10" ht="15">
      <c r="A64" s="8"/>
      <c r="B64" s="9" t="s">
        <v>30</v>
      </c>
      <c r="C64" s="13"/>
      <c r="D64" s="11"/>
      <c r="E64" s="13"/>
      <c r="F64" s="13"/>
      <c r="G64" s="13"/>
      <c r="H64" s="13"/>
      <c r="I64" s="10">
        <v>15599</v>
      </c>
      <c r="J64" s="14">
        <f>SUM(J52:J63)</f>
        <v>6701</v>
      </c>
    </row>
    <row r="65" spans="1:10" ht="15">
      <c r="A65" s="8"/>
      <c r="B65" s="91" t="s">
        <v>66</v>
      </c>
      <c r="C65" s="92"/>
      <c r="D65" s="92"/>
      <c r="E65" s="92"/>
      <c r="F65" s="92"/>
      <c r="G65" s="92"/>
      <c r="H65" s="92"/>
      <c r="I65" s="92"/>
      <c r="J65" s="93"/>
    </row>
    <row r="66" spans="1:10" ht="15">
      <c r="A66" s="8">
        <v>45</v>
      </c>
      <c r="B66" s="7" t="s">
        <v>67</v>
      </c>
      <c r="C66" s="13">
        <v>111360319</v>
      </c>
      <c r="D66" s="11" t="s">
        <v>14</v>
      </c>
      <c r="E66" s="13">
        <v>122</v>
      </c>
      <c r="F66" s="13">
        <v>2004</v>
      </c>
      <c r="G66" s="13">
        <f t="shared" si="1"/>
        <v>2004</v>
      </c>
      <c r="H66" s="13">
        <v>1</v>
      </c>
      <c r="I66" s="12">
        <f t="shared" si="4"/>
        <v>122</v>
      </c>
      <c r="J66" s="13">
        <v>61</v>
      </c>
    </row>
    <row r="67" spans="1:10" ht="15">
      <c r="A67" s="8">
        <f t="shared" si="3"/>
        <v>46</v>
      </c>
      <c r="B67" s="7" t="s">
        <v>68</v>
      </c>
      <c r="C67" s="13">
        <v>111360322</v>
      </c>
      <c r="D67" s="11" t="s">
        <v>14</v>
      </c>
      <c r="E67" s="13">
        <v>191</v>
      </c>
      <c r="F67" s="13">
        <v>2004</v>
      </c>
      <c r="G67" s="13">
        <f t="shared" si="1"/>
        <v>2004</v>
      </c>
      <c r="H67" s="13">
        <v>1</v>
      </c>
      <c r="I67" s="12">
        <f t="shared" si="4"/>
        <v>191</v>
      </c>
      <c r="J67" s="13">
        <v>96</v>
      </c>
    </row>
    <row r="68" spans="1:10" ht="15">
      <c r="A68" s="8">
        <f t="shared" si="3"/>
        <v>47</v>
      </c>
      <c r="B68" s="13" t="s">
        <v>69</v>
      </c>
      <c r="C68" s="13">
        <v>111360036</v>
      </c>
      <c r="D68" s="11" t="s">
        <v>14</v>
      </c>
      <c r="E68" s="13">
        <v>39</v>
      </c>
      <c r="F68" s="13">
        <v>2004</v>
      </c>
      <c r="G68" s="13">
        <f t="shared" si="1"/>
        <v>2004</v>
      </c>
      <c r="H68" s="13">
        <v>1</v>
      </c>
      <c r="I68" s="12">
        <f t="shared" si="4"/>
        <v>39</v>
      </c>
      <c r="J68" s="13">
        <v>20</v>
      </c>
    </row>
    <row r="69" spans="1:10" ht="15">
      <c r="A69" s="8">
        <f t="shared" si="3"/>
        <v>48</v>
      </c>
      <c r="B69" s="7" t="s">
        <v>70</v>
      </c>
      <c r="C69" s="7" t="s">
        <v>71</v>
      </c>
      <c r="D69" s="11" t="s">
        <v>14</v>
      </c>
      <c r="E69" s="13">
        <v>143</v>
      </c>
      <c r="F69" s="13">
        <v>2004</v>
      </c>
      <c r="G69" s="13">
        <f t="shared" si="1"/>
        <v>2004</v>
      </c>
      <c r="H69" s="13">
        <v>3</v>
      </c>
      <c r="I69" s="12">
        <f t="shared" si="4"/>
        <v>429</v>
      </c>
      <c r="J69" s="13">
        <v>216</v>
      </c>
    </row>
    <row r="70" spans="1:10" ht="15">
      <c r="A70" s="8"/>
      <c r="B70" s="7"/>
      <c r="C70" s="7">
        <v>111360098</v>
      </c>
      <c r="D70" s="11"/>
      <c r="E70" s="13"/>
      <c r="F70" s="13"/>
      <c r="G70" s="13"/>
      <c r="H70" s="13"/>
      <c r="I70" s="12"/>
      <c r="J70" s="13"/>
    </row>
    <row r="71" spans="1:10" ht="15">
      <c r="A71" s="8">
        <f>A69+1</f>
        <v>49</v>
      </c>
      <c r="B71" s="7" t="s">
        <v>72</v>
      </c>
      <c r="C71" s="7" t="s">
        <v>73</v>
      </c>
      <c r="D71" s="11" t="s">
        <v>14</v>
      </c>
      <c r="E71" s="13">
        <v>513</v>
      </c>
      <c r="F71" s="13">
        <v>2004</v>
      </c>
      <c r="G71" s="13">
        <f t="shared" si="1"/>
        <v>2004</v>
      </c>
      <c r="H71" s="13">
        <v>2</v>
      </c>
      <c r="I71" s="12">
        <f t="shared" si="4"/>
        <v>1026</v>
      </c>
      <c r="J71" s="13">
        <v>514</v>
      </c>
    </row>
    <row r="72" spans="1:10" ht="15">
      <c r="A72" s="8"/>
      <c r="B72" s="7"/>
      <c r="C72" s="7">
        <v>111360183</v>
      </c>
      <c r="D72" s="11"/>
      <c r="E72" s="13"/>
      <c r="F72" s="13"/>
      <c r="G72" s="13"/>
      <c r="H72" s="13"/>
      <c r="I72" s="12"/>
      <c r="J72" s="13"/>
    </row>
    <row r="73" spans="1:10" ht="15">
      <c r="A73" s="8">
        <f>A71+1</f>
        <v>50</v>
      </c>
      <c r="B73" s="7" t="s">
        <v>70</v>
      </c>
      <c r="C73" s="13">
        <v>111360376</v>
      </c>
      <c r="D73" s="11" t="s">
        <v>14</v>
      </c>
      <c r="E73" s="13">
        <v>941</v>
      </c>
      <c r="F73" s="13">
        <v>2007</v>
      </c>
      <c r="G73" s="13">
        <f t="shared" si="1"/>
        <v>2007</v>
      </c>
      <c r="H73" s="13">
        <v>1</v>
      </c>
      <c r="I73" s="12">
        <f t="shared" si="4"/>
        <v>941</v>
      </c>
      <c r="J73" s="13">
        <v>471</v>
      </c>
    </row>
    <row r="74" spans="1:10" ht="15">
      <c r="A74" s="8"/>
      <c r="B74" s="9" t="s">
        <v>30</v>
      </c>
      <c r="C74" s="13"/>
      <c r="D74" s="11"/>
      <c r="E74" s="13"/>
      <c r="F74" s="13"/>
      <c r="G74" s="13"/>
      <c r="H74" s="13"/>
      <c r="I74" s="10">
        <f>SUM(I66:I73)</f>
        <v>2748</v>
      </c>
      <c r="J74" s="14">
        <f>SUM(J66:J73)</f>
        <v>1378</v>
      </c>
    </row>
    <row r="75" spans="1:10" ht="15">
      <c r="A75" s="8"/>
      <c r="B75" s="91" t="s">
        <v>74</v>
      </c>
      <c r="C75" s="92"/>
      <c r="D75" s="92"/>
      <c r="E75" s="92"/>
      <c r="F75" s="92"/>
      <c r="G75" s="92"/>
      <c r="H75" s="92"/>
      <c r="I75" s="92"/>
      <c r="J75" s="93"/>
    </row>
    <row r="76" spans="1:10" ht="15">
      <c r="A76" s="8">
        <v>51</v>
      </c>
      <c r="B76" s="7" t="s">
        <v>75</v>
      </c>
      <c r="C76" s="13">
        <v>111361206</v>
      </c>
      <c r="D76" s="11" t="s">
        <v>14</v>
      </c>
      <c r="E76" s="13">
        <v>950</v>
      </c>
      <c r="F76" s="13">
        <v>2011</v>
      </c>
      <c r="G76" s="13">
        <f t="shared" si="1"/>
        <v>2011</v>
      </c>
      <c r="H76" s="13">
        <v>1</v>
      </c>
      <c r="I76" s="12">
        <f t="shared" si="4"/>
        <v>950</v>
      </c>
      <c r="J76" s="13">
        <v>475</v>
      </c>
    </row>
    <row r="77" spans="1:10" ht="15">
      <c r="A77" s="8">
        <f t="shared" si="3"/>
        <v>52</v>
      </c>
      <c r="B77" s="7" t="s">
        <v>76</v>
      </c>
      <c r="C77" s="13">
        <v>111360026</v>
      </c>
      <c r="D77" s="11" t="s">
        <v>14</v>
      </c>
      <c r="E77" s="13">
        <v>34</v>
      </c>
      <c r="F77" s="13">
        <v>2004</v>
      </c>
      <c r="G77" s="13">
        <f t="shared" si="1"/>
        <v>2004</v>
      </c>
      <c r="H77" s="13">
        <v>1</v>
      </c>
      <c r="I77" s="12">
        <f t="shared" si="4"/>
        <v>34</v>
      </c>
      <c r="J77" s="13">
        <v>17</v>
      </c>
    </row>
    <row r="78" spans="1:10" ht="15">
      <c r="A78" s="8">
        <f t="shared" si="3"/>
        <v>53</v>
      </c>
      <c r="B78" s="7" t="s">
        <v>76</v>
      </c>
      <c r="C78" s="7" t="s">
        <v>77</v>
      </c>
      <c r="D78" s="11" t="s">
        <v>14</v>
      </c>
      <c r="E78" s="13">
        <v>34</v>
      </c>
      <c r="F78" s="13">
        <v>2004</v>
      </c>
      <c r="G78" s="13">
        <f t="shared" si="1"/>
        <v>2004</v>
      </c>
      <c r="H78" s="13">
        <v>6</v>
      </c>
      <c r="I78" s="12">
        <f t="shared" si="4"/>
        <v>204</v>
      </c>
      <c r="J78" s="13">
        <v>102</v>
      </c>
    </row>
    <row r="79" spans="1:10" ht="15">
      <c r="A79" s="8"/>
      <c r="B79" s="7"/>
      <c r="C79" s="7">
        <v>111360313</v>
      </c>
      <c r="D79" s="11"/>
      <c r="E79" s="13"/>
      <c r="F79" s="13"/>
      <c r="G79" s="13"/>
      <c r="H79" s="13"/>
      <c r="I79" s="12"/>
      <c r="J79" s="13"/>
    </row>
    <row r="80" spans="1:10" ht="15">
      <c r="A80" s="8">
        <f>A78+1</f>
        <v>54</v>
      </c>
      <c r="B80" s="7" t="s">
        <v>78</v>
      </c>
      <c r="C80" s="13">
        <v>111360025</v>
      </c>
      <c r="D80" s="11" t="s">
        <v>14</v>
      </c>
      <c r="E80" s="13">
        <v>93</v>
      </c>
      <c r="F80" s="13">
        <v>2004</v>
      </c>
      <c r="G80" s="13">
        <f t="shared" si="1"/>
        <v>2004</v>
      </c>
      <c r="H80" s="13">
        <v>1</v>
      </c>
      <c r="I80" s="12">
        <f t="shared" si="4"/>
        <v>93</v>
      </c>
      <c r="J80" s="13">
        <v>47</v>
      </c>
    </row>
    <row r="81" spans="1:10" ht="15">
      <c r="A81" s="8">
        <f t="shared" si="3"/>
        <v>55</v>
      </c>
      <c r="B81" s="7" t="s">
        <v>78</v>
      </c>
      <c r="C81" s="7" t="s">
        <v>79</v>
      </c>
      <c r="D81" s="11" t="s">
        <v>14</v>
      </c>
      <c r="E81" s="13">
        <v>93</v>
      </c>
      <c r="F81" s="13">
        <v>2004</v>
      </c>
      <c r="G81" s="13">
        <f t="shared" si="1"/>
        <v>2004</v>
      </c>
      <c r="H81" s="13">
        <v>2</v>
      </c>
      <c r="I81" s="12">
        <f t="shared" si="4"/>
        <v>186</v>
      </c>
      <c r="J81" s="13">
        <v>94</v>
      </c>
    </row>
    <row r="82" spans="1:10" ht="15">
      <c r="A82" s="8"/>
      <c r="B82" s="7"/>
      <c r="C82" s="7">
        <v>111360315</v>
      </c>
      <c r="D82" s="11"/>
      <c r="E82" s="13"/>
      <c r="F82" s="13"/>
      <c r="G82" s="13"/>
      <c r="H82" s="13"/>
      <c r="I82" s="12"/>
      <c r="J82" s="13"/>
    </row>
    <row r="83" spans="1:10" ht="15">
      <c r="A83" s="8">
        <f>A81+1</f>
        <v>56</v>
      </c>
      <c r="B83" s="7" t="s">
        <v>80</v>
      </c>
      <c r="C83" s="13">
        <v>111360024</v>
      </c>
      <c r="D83" s="11" t="s">
        <v>14</v>
      </c>
      <c r="E83" s="13">
        <v>309</v>
      </c>
      <c r="F83" s="13">
        <v>2004</v>
      </c>
      <c r="G83" s="13">
        <f aca="true" t="shared" si="5" ref="G83:G126">F83</f>
        <v>2004</v>
      </c>
      <c r="H83" s="13">
        <v>1</v>
      </c>
      <c r="I83" s="12">
        <f t="shared" si="4"/>
        <v>309</v>
      </c>
      <c r="J83" s="13">
        <v>155</v>
      </c>
    </row>
    <row r="84" spans="1:10" ht="15">
      <c r="A84" s="8">
        <f t="shared" si="3"/>
        <v>57</v>
      </c>
      <c r="B84" s="7" t="s">
        <v>81</v>
      </c>
      <c r="C84" s="13">
        <v>111360021</v>
      </c>
      <c r="D84" s="11" t="s">
        <v>14</v>
      </c>
      <c r="E84" s="13">
        <v>51</v>
      </c>
      <c r="F84" s="13">
        <v>2004</v>
      </c>
      <c r="G84" s="13">
        <f t="shared" si="5"/>
        <v>2004</v>
      </c>
      <c r="H84" s="13">
        <v>1</v>
      </c>
      <c r="I84" s="12">
        <f t="shared" si="4"/>
        <v>51</v>
      </c>
      <c r="J84" s="13">
        <v>26</v>
      </c>
    </row>
    <row r="85" spans="1:10" ht="15">
      <c r="A85" s="8">
        <f t="shared" si="3"/>
        <v>58</v>
      </c>
      <c r="B85" s="7" t="s">
        <v>82</v>
      </c>
      <c r="C85" s="13">
        <v>111360027</v>
      </c>
      <c r="D85" s="11" t="s">
        <v>14</v>
      </c>
      <c r="E85" s="13">
        <v>169</v>
      </c>
      <c r="F85" s="13">
        <v>2004</v>
      </c>
      <c r="G85" s="13">
        <f t="shared" si="5"/>
        <v>2004</v>
      </c>
      <c r="H85" s="13">
        <v>1</v>
      </c>
      <c r="I85" s="12">
        <f t="shared" si="4"/>
        <v>169</v>
      </c>
      <c r="J85" s="13">
        <v>85</v>
      </c>
    </row>
    <row r="86" spans="1:10" ht="15">
      <c r="A86" s="8">
        <f t="shared" si="3"/>
        <v>59</v>
      </c>
      <c r="B86" s="7" t="s">
        <v>83</v>
      </c>
      <c r="C86" s="13">
        <v>111360020</v>
      </c>
      <c r="D86" s="11" t="s">
        <v>14</v>
      </c>
      <c r="E86" s="13">
        <v>84</v>
      </c>
      <c r="F86" s="13">
        <v>2004</v>
      </c>
      <c r="G86" s="13">
        <f t="shared" si="5"/>
        <v>2004</v>
      </c>
      <c r="H86" s="13">
        <v>1</v>
      </c>
      <c r="I86" s="12">
        <f t="shared" si="4"/>
        <v>84</v>
      </c>
      <c r="J86" s="13">
        <v>42</v>
      </c>
    </row>
    <row r="87" spans="1:10" ht="15">
      <c r="A87" s="8">
        <f t="shared" si="3"/>
        <v>60</v>
      </c>
      <c r="B87" s="7" t="s">
        <v>83</v>
      </c>
      <c r="C87" s="13">
        <v>111360316</v>
      </c>
      <c r="D87" s="11" t="s">
        <v>14</v>
      </c>
      <c r="E87" s="13">
        <v>84</v>
      </c>
      <c r="F87" s="13">
        <v>2004</v>
      </c>
      <c r="G87" s="13">
        <f t="shared" si="5"/>
        <v>2004</v>
      </c>
      <c r="H87" s="13">
        <v>1</v>
      </c>
      <c r="I87" s="12">
        <f t="shared" si="4"/>
        <v>84</v>
      </c>
      <c r="J87" s="13">
        <v>42</v>
      </c>
    </row>
    <row r="88" spans="1:10" ht="15">
      <c r="A88" s="8">
        <f t="shared" si="3"/>
        <v>61</v>
      </c>
      <c r="B88" s="7" t="s">
        <v>84</v>
      </c>
      <c r="C88" s="7" t="s">
        <v>85</v>
      </c>
      <c r="D88" s="11" t="s">
        <v>14</v>
      </c>
      <c r="E88" s="13">
        <v>3750</v>
      </c>
      <c r="F88" s="13">
        <v>2017</v>
      </c>
      <c r="G88" s="13">
        <f t="shared" si="5"/>
        <v>2017</v>
      </c>
      <c r="H88" s="13">
        <v>4</v>
      </c>
      <c r="I88" s="12">
        <f t="shared" si="4"/>
        <v>15000</v>
      </c>
      <c r="J88" s="13">
        <v>7500</v>
      </c>
    </row>
    <row r="89" spans="1:10" ht="15">
      <c r="A89" s="8"/>
      <c r="B89" s="7"/>
      <c r="C89" s="7">
        <v>111361582</v>
      </c>
      <c r="D89" s="11"/>
      <c r="E89" s="13"/>
      <c r="F89" s="13"/>
      <c r="G89" s="13"/>
      <c r="H89" s="13"/>
      <c r="I89" s="12"/>
      <c r="J89" s="14"/>
    </row>
    <row r="90" spans="1:10" ht="15">
      <c r="A90" s="8"/>
      <c r="B90" s="9" t="s">
        <v>30</v>
      </c>
      <c r="C90" s="13"/>
      <c r="D90" s="11"/>
      <c r="E90" s="13"/>
      <c r="F90" s="13"/>
      <c r="G90" s="13"/>
      <c r="H90" s="13"/>
      <c r="I90" s="10">
        <f>SUM(I76:I88)</f>
        <v>17164</v>
      </c>
      <c r="J90" s="14">
        <f>SUM(J76:J89)</f>
        <v>8585</v>
      </c>
    </row>
    <row r="91" spans="1:10" ht="15">
      <c r="A91" s="8"/>
      <c r="B91" s="91" t="s">
        <v>86</v>
      </c>
      <c r="C91" s="92"/>
      <c r="D91" s="92"/>
      <c r="E91" s="92"/>
      <c r="F91" s="92"/>
      <c r="G91" s="92"/>
      <c r="H91" s="92"/>
      <c r="I91" s="92"/>
      <c r="J91" s="93"/>
    </row>
    <row r="92" spans="1:10" ht="15">
      <c r="A92" s="8">
        <v>62</v>
      </c>
      <c r="B92" s="13" t="s">
        <v>87</v>
      </c>
      <c r="C92" s="13">
        <v>111361231</v>
      </c>
      <c r="D92" s="11" t="s">
        <v>14</v>
      </c>
      <c r="E92" s="13">
        <v>359</v>
      </c>
      <c r="F92" s="13">
        <v>2012</v>
      </c>
      <c r="G92" s="13">
        <f t="shared" si="5"/>
        <v>2012</v>
      </c>
      <c r="H92" s="13">
        <v>1</v>
      </c>
      <c r="I92" s="12">
        <f t="shared" si="4"/>
        <v>359</v>
      </c>
      <c r="J92" s="13">
        <v>180</v>
      </c>
    </row>
    <row r="93" spans="1:10" ht="15">
      <c r="A93" s="8">
        <f>A92+1</f>
        <v>63</v>
      </c>
      <c r="B93" s="7" t="s">
        <v>51</v>
      </c>
      <c r="C93" s="7" t="s">
        <v>88</v>
      </c>
      <c r="D93" s="11" t="s">
        <v>14</v>
      </c>
      <c r="E93" s="13">
        <v>138</v>
      </c>
      <c r="F93" s="13">
        <v>2012</v>
      </c>
      <c r="G93" s="13">
        <f t="shared" si="5"/>
        <v>2012</v>
      </c>
      <c r="H93" s="13">
        <v>2</v>
      </c>
      <c r="I93" s="12">
        <f t="shared" si="4"/>
        <v>276</v>
      </c>
      <c r="J93" s="13">
        <v>138</v>
      </c>
    </row>
    <row r="94" spans="1:10" ht="15">
      <c r="A94" s="8"/>
      <c r="B94" s="7"/>
      <c r="C94" s="7">
        <v>111361291</v>
      </c>
      <c r="D94" s="11"/>
      <c r="E94" s="13"/>
      <c r="F94" s="13"/>
      <c r="G94" s="13"/>
      <c r="H94" s="13"/>
      <c r="I94" s="12"/>
      <c r="J94" s="13"/>
    </row>
    <row r="95" spans="1:10" ht="15">
      <c r="A95" s="8">
        <f>A93+1</f>
        <v>64</v>
      </c>
      <c r="B95" s="7" t="s">
        <v>89</v>
      </c>
      <c r="C95" s="13">
        <v>111361238</v>
      </c>
      <c r="D95" s="11" t="s">
        <v>14</v>
      </c>
      <c r="E95" s="13">
        <v>398</v>
      </c>
      <c r="F95" s="13">
        <v>2012</v>
      </c>
      <c r="G95" s="13">
        <f t="shared" si="5"/>
        <v>2012</v>
      </c>
      <c r="H95" s="13">
        <v>1</v>
      </c>
      <c r="I95" s="12">
        <f t="shared" si="4"/>
        <v>398</v>
      </c>
      <c r="J95" s="13">
        <v>199</v>
      </c>
    </row>
    <row r="96" spans="1:10" ht="15">
      <c r="A96" s="8"/>
      <c r="B96" s="9" t="s">
        <v>30</v>
      </c>
      <c r="C96" s="13"/>
      <c r="D96" s="11"/>
      <c r="E96" s="13"/>
      <c r="F96" s="13"/>
      <c r="G96" s="13"/>
      <c r="H96" s="13"/>
      <c r="I96" s="10">
        <f>SUM(I92:I95)</f>
        <v>1033</v>
      </c>
      <c r="J96" s="14">
        <f>SUM(J92:J95)</f>
        <v>517</v>
      </c>
    </row>
    <row r="97" spans="1:10" ht="15">
      <c r="A97" s="8"/>
      <c r="B97" s="91" t="s">
        <v>90</v>
      </c>
      <c r="C97" s="92"/>
      <c r="D97" s="92"/>
      <c r="E97" s="92"/>
      <c r="F97" s="92"/>
      <c r="G97" s="92"/>
      <c r="H97" s="92"/>
      <c r="I97" s="92"/>
      <c r="J97" s="93"/>
    </row>
    <row r="98" spans="1:10" ht="15">
      <c r="A98" s="8">
        <v>65</v>
      </c>
      <c r="B98" s="7" t="s">
        <v>51</v>
      </c>
      <c r="C98" s="13">
        <v>111360009</v>
      </c>
      <c r="D98" s="11" t="s">
        <v>14</v>
      </c>
      <c r="E98" s="13">
        <v>19</v>
      </c>
      <c r="F98" s="13">
        <v>2007</v>
      </c>
      <c r="G98" s="13">
        <f t="shared" si="5"/>
        <v>2007</v>
      </c>
      <c r="H98" s="13">
        <v>1</v>
      </c>
      <c r="I98" s="12">
        <f t="shared" si="4"/>
        <v>19</v>
      </c>
      <c r="J98" s="13">
        <v>10</v>
      </c>
    </row>
    <row r="99" spans="1:10" ht="15">
      <c r="A99" s="8">
        <f>A98+1</f>
        <v>66</v>
      </c>
      <c r="B99" s="7" t="s">
        <v>51</v>
      </c>
      <c r="C99" s="7" t="s">
        <v>91</v>
      </c>
      <c r="D99" s="11" t="s">
        <v>14</v>
      </c>
      <c r="E99" s="13">
        <v>19</v>
      </c>
      <c r="F99" s="13">
        <v>2007</v>
      </c>
      <c r="G99" s="13">
        <f t="shared" si="5"/>
        <v>2007</v>
      </c>
      <c r="H99" s="13">
        <v>4</v>
      </c>
      <c r="I99" s="12">
        <f t="shared" si="4"/>
        <v>76</v>
      </c>
      <c r="J99" s="13">
        <v>40</v>
      </c>
    </row>
    <row r="100" spans="1:10" ht="15">
      <c r="A100" s="8"/>
      <c r="B100" s="7"/>
      <c r="C100" s="7">
        <v>111360306</v>
      </c>
      <c r="D100" s="11"/>
      <c r="E100" s="13"/>
      <c r="F100" s="13"/>
      <c r="G100" s="13"/>
      <c r="H100" s="13"/>
      <c r="I100" s="12"/>
      <c r="J100" s="13"/>
    </row>
    <row r="101" spans="1:10" ht="15">
      <c r="A101" s="8">
        <f>A99+1</f>
        <v>67</v>
      </c>
      <c r="B101" s="7" t="s">
        <v>92</v>
      </c>
      <c r="C101" s="13">
        <v>111360268</v>
      </c>
      <c r="D101" s="11" t="s">
        <v>14</v>
      </c>
      <c r="E101" s="13">
        <v>11</v>
      </c>
      <c r="F101" s="13">
        <v>2006</v>
      </c>
      <c r="G101" s="13">
        <f t="shared" si="5"/>
        <v>2006</v>
      </c>
      <c r="H101" s="13">
        <v>1</v>
      </c>
      <c r="I101" s="12">
        <f t="shared" si="4"/>
        <v>11</v>
      </c>
      <c r="J101" s="13">
        <v>6</v>
      </c>
    </row>
    <row r="102" spans="1:10" ht="15">
      <c r="A102" s="8">
        <f>A101+1</f>
        <v>68</v>
      </c>
      <c r="B102" s="7" t="s">
        <v>92</v>
      </c>
      <c r="C102" s="7" t="s">
        <v>93</v>
      </c>
      <c r="D102" s="11" t="s">
        <v>14</v>
      </c>
      <c r="E102" s="13">
        <v>11</v>
      </c>
      <c r="F102" s="13">
        <v>2006</v>
      </c>
      <c r="G102" s="13">
        <f t="shared" si="5"/>
        <v>2006</v>
      </c>
      <c r="H102" s="13">
        <v>3</v>
      </c>
      <c r="I102" s="12">
        <f t="shared" si="4"/>
        <v>33</v>
      </c>
      <c r="J102" s="13">
        <v>18</v>
      </c>
    </row>
    <row r="103" spans="1:10" ht="15">
      <c r="A103" s="8"/>
      <c r="B103" s="7"/>
      <c r="C103" s="7">
        <v>111360272</v>
      </c>
      <c r="D103" s="11"/>
      <c r="E103" s="13"/>
      <c r="F103" s="13"/>
      <c r="G103" s="13"/>
      <c r="H103" s="13"/>
      <c r="I103" s="12"/>
      <c r="J103" s="13"/>
    </row>
    <row r="104" spans="1:10" ht="15">
      <c r="A104" s="8">
        <f>A102+1</f>
        <v>69</v>
      </c>
      <c r="B104" s="7" t="s">
        <v>94</v>
      </c>
      <c r="C104" s="13">
        <v>111360113</v>
      </c>
      <c r="D104" s="11" t="s">
        <v>14</v>
      </c>
      <c r="E104" s="13">
        <v>124</v>
      </c>
      <c r="F104" s="13">
        <v>2006</v>
      </c>
      <c r="G104" s="13">
        <f t="shared" si="5"/>
        <v>2006</v>
      </c>
      <c r="H104" s="13">
        <v>1</v>
      </c>
      <c r="I104" s="12">
        <f t="shared" si="4"/>
        <v>124</v>
      </c>
      <c r="J104" s="13">
        <v>62</v>
      </c>
    </row>
    <row r="105" spans="1:10" ht="15">
      <c r="A105" s="8">
        <f>A104+1</f>
        <v>70</v>
      </c>
      <c r="B105" s="13" t="s">
        <v>95</v>
      </c>
      <c r="C105" s="13">
        <v>111360369</v>
      </c>
      <c r="D105" s="11" t="s">
        <v>14</v>
      </c>
      <c r="E105" s="13">
        <v>512</v>
      </c>
      <c r="F105" s="13">
        <v>2007</v>
      </c>
      <c r="G105" s="13">
        <f t="shared" si="5"/>
        <v>2007</v>
      </c>
      <c r="H105" s="13">
        <v>1</v>
      </c>
      <c r="I105" s="12">
        <f t="shared" si="4"/>
        <v>512</v>
      </c>
      <c r="J105" s="13">
        <v>256</v>
      </c>
    </row>
    <row r="106" spans="1:10" ht="15">
      <c r="A106" s="8">
        <f>A105+1</f>
        <v>71</v>
      </c>
      <c r="B106" s="7" t="s">
        <v>96</v>
      </c>
      <c r="C106" s="13">
        <v>111360792</v>
      </c>
      <c r="D106" s="11" t="s">
        <v>14</v>
      </c>
      <c r="E106" s="13">
        <v>127</v>
      </c>
      <c r="F106" s="13">
        <v>2011</v>
      </c>
      <c r="G106" s="13">
        <f t="shared" si="5"/>
        <v>2011</v>
      </c>
      <c r="H106" s="13">
        <v>1</v>
      </c>
      <c r="I106" s="12">
        <f t="shared" si="4"/>
        <v>127</v>
      </c>
      <c r="J106" s="13">
        <v>64</v>
      </c>
    </row>
    <row r="107" spans="1:10" ht="15">
      <c r="A107" s="8">
        <f>A106+1</f>
        <v>72</v>
      </c>
      <c r="B107" s="7" t="s">
        <v>87</v>
      </c>
      <c r="C107" s="7" t="s">
        <v>97</v>
      </c>
      <c r="D107" s="11" t="s">
        <v>14</v>
      </c>
      <c r="E107" s="13">
        <v>509</v>
      </c>
      <c r="F107" s="13">
        <v>2012</v>
      </c>
      <c r="G107" s="13">
        <f t="shared" si="5"/>
        <v>2012</v>
      </c>
      <c r="H107" s="13">
        <v>3</v>
      </c>
      <c r="I107" s="12">
        <f t="shared" si="4"/>
        <v>1527</v>
      </c>
      <c r="J107" s="13">
        <v>765</v>
      </c>
    </row>
    <row r="108" spans="1:10" ht="15">
      <c r="A108" s="8"/>
      <c r="B108" s="7"/>
      <c r="C108" s="7">
        <v>111361218</v>
      </c>
      <c r="D108" s="11"/>
      <c r="E108" s="13"/>
      <c r="F108" s="13"/>
      <c r="G108" s="13"/>
      <c r="H108" s="13"/>
      <c r="I108" s="12"/>
      <c r="J108" s="13"/>
    </row>
    <row r="109" spans="1:10" ht="15">
      <c r="A109" s="8">
        <f>A107+1</f>
        <v>73</v>
      </c>
      <c r="B109" s="7" t="s">
        <v>51</v>
      </c>
      <c r="C109" s="7" t="s">
        <v>98</v>
      </c>
      <c r="D109" s="11" t="s">
        <v>14</v>
      </c>
      <c r="E109" s="13">
        <v>138</v>
      </c>
      <c r="F109" s="13">
        <v>2012</v>
      </c>
      <c r="G109" s="13">
        <f t="shared" si="5"/>
        <v>2012</v>
      </c>
      <c r="H109" s="13">
        <v>10</v>
      </c>
      <c r="I109" s="12">
        <f t="shared" si="4"/>
        <v>1380</v>
      </c>
      <c r="J109" s="13">
        <v>690</v>
      </c>
    </row>
    <row r="110" spans="1:10" ht="15">
      <c r="A110" s="8"/>
      <c r="B110" s="7"/>
      <c r="C110" s="7">
        <v>111361256</v>
      </c>
      <c r="D110" s="11"/>
      <c r="E110" s="13"/>
      <c r="F110" s="13"/>
      <c r="G110" s="13"/>
      <c r="H110" s="13"/>
      <c r="I110" s="12"/>
      <c r="J110" s="13"/>
    </row>
    <row r="111" spans="1:10" ht="15">
      <c r="A111" s="8">
        <f>A109+1</f>
        <v>74</v>
      </c>
      <c r="B111" s="7" t="s">
        <v>99</v>
      </c>
      <c r="C111" s="13">
        <v>111361235</v>
      </c>
      <c r="D111" s="11" t="s">
        <v>14</v>
      </c>
      <c r="E111" s="13">
        <v>241</v>
      </c>
      <c r="F111" s="13">
        <v>2012</v>
      </c>
      <c r="G111" s="13">
        <f t="shared" si="5"/>
        <v>2012</v>
      </c>
      <c r="H111" s="13">
        <v>1</v>
      </c>
      <c r="I111" s="12">
        <f t="shared" si="4"/>
        <v>241</v>
      </c>
      <c r="J111" s="13">
        <v>121</v>
      </c>
    </row>
    <row r="112" spans="1:10" ht="15">
      <c r="A112" s="8"/>
      <c r="B112" s="9" t="s">
        <v>30</v>
      </c>
      <c r="C112" s="13"/>
      <c r="D112" s="11"/>
      <c r="E112" s="13"/>
      <c r="F112" s="13"/>
      <c r="G112" s="13"/>
      <c r="H112" s="13"/>
      <c r="I112" s="10">
        <f>SUM(I98:I111)</f>
        <v>4050</v>
      </c>
      <c r="J112" s="14">
        <f>SUM(J98:J111)</f>
        <v>2032</v>
      </c>
    </row>
    <row r="113" spans="1:10" ht="15">
      <c r="A113" s="8"/>
      <c r="B113" s="91" t="s">
        <v>100</v>
      </c>
      <c r="C113" s="92"/>
      <c r="D113" s="92"/>
      <c r="E113" s="92"/>
      <c r="F113" s="92"/>
      <c r="G113" s="92"/>
      <c r="H113" s="92"/>
      <c r="I113" s="92"/>
      <c r="J113" s="93"/>
    </row>
    <row r="114" spans="1:10" ht="15">
      <c r="A114" s="8">
        <v>75</v>
      </c>
      <c r="B114" s="7" t="s">
        <v>101</v>
      </c>
      <c r="C114" s="13">
        <v>111360751</v>
      </c>
      <c r="D114" s="11" t="s">
        <v>14</v>
      </c>
      <c r="E114" s="13">
        <v>1096</v>
      </c>
      <c r="F114" s="13">
        <v>2009</v>
      </c>
      <c r="G114" s="13">
        <f t="shared" si="5"/>
        <v>2009</v>
      </c>
      <c r="H114" s="13">
        <v>1</v>
      </c>
      <c r="I114" s="12">
        <f t="shared" si="4"/>
        <v>1096</v>
      </c>
      <c r="J114" s="13">
        <v>0</v>
      </c>
    </row>
    <row r="115" spans="1:10" ht="15">
      <c r="A115" s="8">
        <f>A114+1</f>
        <v>76</v>
      </c>
      <c r="B115" s="7" t="s">
        <v>102</v>
      </c>
      <c r="C115" s="13">
        <v>111360399</v>
      </c>
      <c r="D115" s="11" t="s">
        <v>14</v>
      </c>
      <c r="E115" s="13">
        <v>225</v>
      </c>
      <c r="F115" s="13">
        <v>2008</v>
      </c>
      <c r="G115" s="13">
        <f t="shared" si="5"/>
        <v>2008</v>
      </c>
      <c r="H115" s="13">
        <v>1</v>
      </c>
      <c r="I115" s="12">
        <f t="shared" si="4"/>
        <v>225</v>
      </c>
      <c r="J115" s="13">
        <v>0</v>
      </c>
    </row>
    <row r="116" spans="1:10" ht="15">
      <c r="A116" s="8">
        <f>A115+1</f>
        <v>77</v>
      </c>
      <c r="B116" s="7" t="s">
        <v>103</v>
      </c>
      <c r="C116" s="13">
        <v>11360422</v>
      </c>
      <c r="D116" s="11" t="s">
        <v>14</v>
      </c>
      <c r="E116" s="13">
        <v>389</v>
      </c>
      <c r="F116" s="13"/>
      <c r="G116" s="13">
        <f t="shared" si="5"/>
        <v>0</v>
      </c>
      <c r="H116" s="13">
        <v>1</v>
      </c>
      <c r="I116" s="12">
        <f t="shared" si="4"/>
        <v>389</v>
      </c>
      <c r="J116" s="13">
        <v>0</v>
      </c>
    </row>
    <row r="117" spans="1:10" ht="15">
      <c r="A117" s="8"/>
      <c r="B117" s="7"/>
      <c r="C117" s="7"/>
      <c r="D117" s="11"/>
      <c r="E117" s="13"/>
      <c r="F117" s="13"/>
      <c r="G117" s="13"/>
      <c r="H117" s="13"/>
      <c r="I117" s="12"/>
      <c r="J117" s="14"/>
    </row>
    <row r="118" spans="1:10" ht="15">
      <c r="A118" s="8"/>
      <c r="B118" s="7"/>
      <c r="C118" s="7"/>
      <c r="D118" s="11"/>
      <c r="E118" s="13"/>
      <c r="F118" s="13"/>
      <c r="G118" s="13"/>
      <c r="H118" s="13"/>
      <c r="I118" s="12"/>
      <c r="J118" s="14"/>
    </row>
    <row r="119" spans="1:10" ht="15">
      <c r="A119" s="8"/>
      <c r="B119" s="9" t="s">
        <v>30</v>
      </c>
      <c r="C119" s="13"/>
      <c r="D119" s="11"/>
      <c r="E119" s="13"/>
      <c r="F119" s="13"/>
      <c r="G119" s="13"/>
      <c r="H119" s="13"/>
      <c r="I119" s="10">
        <v>1710</v>
      </c>
      <c r="J119" s="14">
        <v>0</v>
      </c>
    </row>
    <row r="120" spans="1:10" ht="15">
      <c r="A120" s="8"/>
      <c r="B120" s="91" t="s">
        <v>104</v>
      </c>
      <c r="C120" s="92"/>
      <c r="D120" s="92"/>
      <c r="E120" s="92"/>
      <c r="F120" s="92"/>
      <c r="G120" s="92"/>
      <c r="H120" s="92"/>
      <c r="I120" s="92"/>
      <c r="J120" s="93"/>
    </row>
    <row r="121" spans="1:10" ht="15">
      <c r="A121" s="8">
        <v>79</v>
      </c>
      <c r="B121" s="7" t="s">
        <v>105</v>
      </c>
      <c r="C121" s="13">
        <v>111360366</v>
      </c>
      <c r="D121" s="11" t="s">
        <v>14</v>
      </c>
      <c r="E121" s="13">
        <v>471</v>
      </c>
      <c r="F121" s="13">
        <v>2007</v>
      </c>
      <c r="G121" s="13">
        <f t="shared" si="5"/>
        <v>2007</v>
      </c>
      <c r="H121" s="13">
        <v>1</v>
      </c>
      <c r="I121" s="12">
        <f t="shared" si="4"/>
        <v>471</v>
      </c>
      <c r="J121" s="13">
        <v>236</v>
      </c>
    </row>
    <row r="122" spans="1:10" ht="15">
      <c r="A122" s="8"/>
      <c r="B122" s="9" t="s">
        <v>30</v>
      </c>
      <c r="C122" s="13"/>
      <c r="D122" s="11"/>
      <c r="E122" s="13"/>
      <c r="F122" s="13"/>
      <c r="G122" s="13"/>
      <c r="H122" s="13"/>
      <c r="I122" s="10">
        <f>SUM(I121)</f>
        <v>471</v>
      </c>
      <c r="J122" s="14">
        <v>236</v>
      </c>
    </row>
    <row r="123" spans="1:10" ht="15">
      <c r="A123" s="8"/>
      <c r="B123" s="91" t="s">
        <v>106</v>
      </c>
      <c r="C123" s="92"/>
      <c r="D123" s="92"/>
      <c r="E123" s="92"/>
      <c r="F123" s="92"/>
      <c r="G123" s="92"/>
      <c r="H123" s="92"/>
      <c r="I123" s="92"/>
      <c r="J123" s="93"/>
    </row>
    <row r="124" spans="1:10" ht="15">
      <c r="A124" s="8">
        <v>80</v>
      </c>
      <c r="B124" s="6" t="s">
        <v>107</v>
      </c>
      <c r="C124" s="12">
        <v>111361438</v>
      </c>
      <c r="D124" s="11" t="s">
        <v>14</v>
      </c>
      <c r="E124" s="12">
        <v>1500</v>
      </c>
      <c r="F124" s="12">
        <v>2016</v>
      </c>
      <c r="G124" s="13">
        <f t="shared" si="5"/>
        <v>2016</v>
      </c>
      <c r="H124" s="12">
        <v>1</v>
      </c>
      <c r="I124" s="12">
        <f aca="true" t="shared" si="6" ref="I124:I129">E124*H124</f>
        <v>1500</v>
      </c>
      <c r="J124" s="6">
        <v>750</v>
      </c>
    </row>
    <row r="125" spans="1:10" ht="15">
      <c r="A125" s="8">
        <f>A124+1</f>
        <v>81</v>
      </c>
      <c r="B125" s="8" t="s">
        <v>108</v>
      </c>
      <c r="C125" s="11">
        <v>111361443</v>
      </c>
      <c r="D125" s="11" t="s">
        <v>14</v>
      </c>
      <c r="E125" s="11">
        <v>5899</v>
      </c>
      <c r="F125" s="11">
        <v>2016</v>
      </c>
      <c r="G125" s="13">
        <f t="shared" si="5"/>
        <v>2016</v>
      </c>
      <c r="H125" s="11">
        <v>1</v>
      </c>
      <c r="I125" s="12">
        <f t="shared" si="6"/>
        <v>5899</v>
      </c>
      <c r="J125" s="8">
        <v>2950</v>
      </c>
    </row>
    <row r="126" spans="1:10" ht="15">
      <c r="A126" s="8">
        <f>A125+1</f>
        <v>82</v>
      </c>
      <c r="B126" s="8" t="s">
        <v>109</v>
      </c>
      <c r="C126" s="11">
        <v>111361452</v>
      </c>
      <c r="D126" s="11" t="s">
        <v>14</v>
      </c>
      <c r="E126" s="11">
        <v>5950</v>
      </c>
      <c r="F126" s="11">
        <v>2017</v>
      </c>
      <c r="G126" s="13">
        <f t="shared" si="5"/>
        <v>2017</v>
      </c>
      <c r="H126" s="11">
        <v>1</v>
      </c>
      <c r="I126" s="12">
        <f t="shared" si="6"/>
        <v>5950</v>
      </c>
      <c r="J126" s="8">
        <v>2975</v>
      </c>
    </row>
    <row r="127" spans="1:10" ht="15">
      <c r="A127" s="8">
        <f>A126+1</f>
        <v>83</v>
      </c>
      <c r="B127" s="9" t="s">
        <v>30</v>
      </c>
      <c r="C127" s="12"/>
      <c r="D127" s="11"/>
      <c r="E127" s="12"/>
      <c r="F127" s="12"/>
      <c r="G127" s="13"/>
      <c r="H127" s="12"/>
      <c r="I127" s="10">
        <v>13349</v>
      </c>
      <c r="J127" s="10">
        <f>SUM(J124:J126)</f>
        <v>6675</v>
      </c>
    </row>
    <row r="128" spans="1:10" ht="15">
      <c r="A128" s="8">
        <f>A127+1</f>
        <v>84</v>
      </c>
      <c r="B128" s="94" t="s">
        <v>110</v>
      </c>
      <c r="C128" s="95"/>
      <c r="D128" s="95"/>
      <c r="E128" s="95"/>
      <c r="F128" s="95"/>
      <c r="G128" s="95"/>
      <c r="H128" s="95"/>
      <c r="I128" s="95"/>
      <c r="J128" s="96"/>
    </row>
    <row r="129" spans="1:10" ht="15">
      <c r="A129" s="8">
        <f>A128+1</f>
        <v>85</v>
      </c>
      <c r="B129" s="6" t="s">
        <v>111</v>
      </c>
      <c r="C129" s="12">
        <v>111361435</v>
      </c>
      <c r="D129" s="11" t="s">
        <v>14</v>
      </c>
      <c r="E129" s="12">
        <v>3555</v>
      </c>
      <c r="F129" s="12">
        <v>2016</v>
      </c>
      <c r="G129" s="13">
        <v>2016</v>
      </c>
      <c r="H129" s="12">
        <v>1</v>
      </c>
      <c r="I129" s="12">
        <f t="shared" si="6"/>
        <v>3555</v>
      </c>
      <c r="J129" s="6">
        <v>1778</v>
      </c>
    </row>
    <row r="130" spans="1:10" ht="15">
      <c r="A130" s="8"/>
      <c r="B130" s="9" t="s">
        <v>30</v>
      </c>
      <c r="C130" s="15"/>
      <c r="D130" s="11"/>
      <c r="E130" s="15"/>
      <c r="F130" s="15"/>
      <c r="G130" s="11"/>
      <c r="H130" s="15"/>
      <c r="I130" s="16">
        <v>3555</v>
      </c>
      <c r="J130" s="16">
        <v>1778</v>
      </c>
    </row>
    <row r="131" spans="2:7" ht="15">
      <c r="B131" s="17" t="s">
        <v>112</v>
      </c>
      <c r="D131" s="97"/>
      <c r="E131" s="97"/>
      <c r="F131" s="97"/>
      <c r="G131" s="97"/>
    </row>
    <row r="132" spans="1:10" ht="15">
      <c r="A132" s="6">
        <f>1</f>
        <v>1</v>
      </c>
      <c r="B132" s="6" t="s">
        <v>113</v>
      </c>
      <c r="C132" s="6">
        <v>111360023</v>
      </c>
      <c r="D132" s="6" t="s">
        <v>114</v>
      </c>
      <c r="E132" s="6">
        <v>89</v>
      </c>
      <c r="F132" s="18">
        <v>2004</v>
      </c>
      <c r="G132" s="19">
        <v>2004</v>
      </c>
      <c r="H132" s="6">
        <v>1</v>
      </c>
      <c r="I132" s="6">
        <v>89</v>
      </c>
      <c r="J132" s="6">
        <v>45</v>
      </c>
    </row>
    <row r="133" spans="1:10" ht="15">
      <c r="A133" s="6">
        <f>1+1</f>
        <v>2</v>
      </c>
      <c r="B133" s="8" t="s">
        <v>115</v>
      </c>
      <c r="C133" s="8">
        <v>111360302</v>
      </c>
      <c r="D133" s="8" t="s">
        <v>114</v>
      </c>
      <c r="E133" s="8">
        <v>67</v>
      </c>
      <c r="F133" s="8">
        <v>2004</v>
      </c>
      <c r="G133" s="8">
        <v>2004</v>
      </c>
      <c r="H133" s="8">
        <v>1</v>
      </c>
      <c r="I133" s="8">
        <v>67</v>
      </c>
      <c r="J133" s="8">
        <v>34</v>
      </c>
    </row>
    <row r="134" spans="1:10" ht="15">
      <c r="A134" s="6">
        <f>A133+1</f>
        <v>3</v>
      </c>
      <c r="B134" s="8" t="s">
        <v>115</v>
      </c>
      <c r="C134" s="8">
        <v>111360197</v>
      </c>
      <c r="D134" s="8" t="s">
        <v>114</v>
      </c>
      <c r="E134" s="8">
        <v>67</v>
      </c>
      <c r="F134" s="8">
        <v>2004</v>
      </c>
      <c r="G134" s="8">
        <v>2004</v>
      </c>
      <c r="H134" s="8">
        <v>1</v>
      </c>
      <c r="I134" s="8">
        <v>67</v>
      </c>
      <c r="J134" s="8">
        <v>34</v>
      </c>
    </row>
    <row r="135" spans="1:10" ht="15">
      <c r="A135" s="6">
        <f>A134+1</f>
        <v>4</v>
      </c>
      <c r="B135" s="8" t="s">
        <v>116</v>
      </c>
      <c r="C135" s="8">
        <v>111361422</v>
      </c>
      <c r="D135" s="8" t="s">
        <v>114</v>
      </c>
      <c r="E135" s="8">
        <v>460</v>
      </c>
      <c r="F135" s="8">
        <v>2015</v>
      </c>
      <c r="G135" s="8">
        <v>2015</v>
      </c>
      <c r="H135" s="8">
        <v>1</v>
      </c>
      <c r="I135" s="8">
        <v>460</v>
      </c>
      <c r="J135" s="8">
        <v>230</v>
      </c>
    </row>
    <row r="136" spans="1:10" ht="15">
      <c r="A136" s="6"/>
      <c r="B136" s="10" t="s">
        <v>117</v>
      </c>
      <c r="C136" s="10"/>
      <c r="D136" s="10"/>
      <c r="E136" s="10"/>
      <c r="F136" s="10"/>
      <c r="G136" s="14"/>
      <c r="H136" s="10"/>
      <c r="I136" s="10">
        <f>SUM(I132:I135)</f>
        <v>683</v>
      </c>
      <c r="J136" s="10">
        <f>SUM(J132:J135)</f>
        <v>343</v>
      </c>
    </row>
    <row r="137" spans="1:10" ht="15">
      <c r="A137" s="6"/>
      <c r="B137" s="10" t="s">
        <v>118</v>
      </c>
      <c r="C137" s="6"/>
      <c r="D137" s="6"/>
      <c r="E137" s="6"/>
      <c r="F137" s="20"/>
      <c r="G137" s="21"/>
      <c r="H137" s="22"/>
      <c r="I137" s="6"/>
      <c r="J137" s="6"/>
    </row>
    <row r="138" spans="1:10" ht="15">
      <c r="A138" s="6">
        <f>A136+1</f>
        <v>1</v>
      </c>
      <c r="B138" s="8" t="s">
        <v>119</v>
      </c>
      <c r="C138" s="8">
        <v>11360779</v>
      </c>
      <c r="D138" s="8" t="s">
        <v>114</v>
      </c>
      <c r="E138" s="8">
        <v>107</v>
      </c>
      <c r="F138" s="8">
        <v>2011</v>
      </c>
      <c r="G138" s="23">
        <v>2011</v>
      </c>
      <c r="H138" s="8">
        <v>1</v>
      </c>
      <c r="I138" s="8">
        <v>107</v>
      </c>
      <c r="J138" s="8">
        <v>54</v>
      </c>
    </row>
    <row r="139" spans="1:10" ht="15">
      <c r="A139" s="6">
        <f>A138+1</f>
        <v>2</v>
      </c>
      <c r="B139" s="8" t="s">
        <v>120</v>
      </c>
      <c r="C139" s="8" t="s">
        <v>121</v>
      </c>
      <c r="D139" s="8" t="s">
        <v>114</v>
      </c>
      <c r="E139" s="8">
        <v>515</v>
      </c>
      <c r="F139" s="8">
        <v>2011</v>
      </c>
      <c r="G139" s="8">
        <v>2011</v>
      </c>
      <c r="H139" s="8">
        <f>1+1</f>
        <v>2</v>
      </c>
      <c r="I139" s="8">
        <f>515+515</f>
        <v>1030</v>
      </c>
      <c r="J139" s="8">
        <v>516</v>
      </c>
    </row>
    <row r="140" spans="1:10" ht="15">
      <c r="A140" s="6"/>
      <c r="B140" s="8"/>
      <c r="C140" s="8">
        <v>111361201</v>
      </c>
      <c r="D140" s="8"/>
      <c r="E140" s="8"/>
      <c r="F140" s="8"/>
      <c r="G140" s="8"/>
      <c r="H140" s="8"/>
      <c r="I140" s="8"/>
      <c r="J140" s="8"/>
    </row>
    <row r="141" spans="1:10" ht="15">
      <c r="A141" s="6">
        <f>A139+1</f>
        <v>3</v>
      </c>
      <c r="B141" s="8" t="s">
        <v>46</v>
      </c>
      <c r="C141" s="8" t="s">
        <v>122</v>
      </c>
      <c r="D141" s="8" t="s">
        <v>114</v>
      </c>
      <c r="E141" s="8">
        <v>1500</v>
      </c>
      <c r="F141" s="8">
        <v>2013</v>
      </c>
      <c r="G141" s="8">
        <v>2013</v>
      </c>
      <c r="H141" s="8">
        <f>1+1+1+1+1</f>
        <v>5</v>
      </c>
      <c r="I141" s="8">
        <f>1500+1500+1500+1500+1500</f>
        <v>7500</v>
      </c>
      <c r="J141" s="8">
        <v>3750</v>
      </c>
    </row>
    <row r="142" spans="1:10" ht="15">
      <c r="A142" s="6"/>
      <c r="B142" s="7"/>
      <c r="C142" s="7">
        <v>111361401</v>
      </c>
      <c r="D142" s="7"/>
      <c r="E142" s="7"/>
      <c r="F142" s="7"/>
      <c r="G142" s="7"/>
      <c r="H142" s="7"/>
      <c r="I142" s="7"/>
      <c r="J142" s="7"/>
    </row>
    <row r="143" spans="1:10" ht="15">
      <c r="A143" s="6">
        <f>A141+1</f>
        <v>4</v>
      </c>
      <c r="B143" s="6" t="s">
        <v>123</v>
      </c>
      <c r="C143" s="6">
        <v>111361402</v>
      </c>
      <c r="D143" s="6" t="s">
        <v>114</v>
      </c>
      <c r="E143" s="6">
        <v>400</v>
      </c>
      <c r="F143" s="6">
        <v>2013</v>
      </c>
      <c r="G143" s="7">
        <v>2013</v>
      </c>
      <c r="H143" s="6">
        <v>1</v>
      </c>
      <c r="I143" s="6">
        <v>400</v>
      </c>
      <c r="J143" s="6">
        <v>200</v>
      </c>
    </row>
    <row r="144" spans="1:10" ht="15">
      <c r="A144" s="6">
        <f aca="true" t="shared" si="7" ref="A144:A152">A143+1</f>
        <v>5</v>
      </c>
      <c r="B144" s="8" t="s">
        <v>124</v>
      </c>
      <c r="C144" s="8">
        <v>111361404</v>
      </c>
      <c r="D144" s="8" t="s">
        <v>114</v>
      </c>
      <c r="E144" s="8">
        <v>900</v>
      </c>
      <c r="F144" s="8">
        <v>2014</v>
      </c>
      <c r="G144" s="8">
        <v>2014</v>
      </c>
      <c r="H144" s="8">
        <v>1</v>
      </c>
      <c r="I144" s="8">
        <v>900</v>
      </c>
      <c r="J144" s="8">
        <v>450</v>
      </c>
    </row>
    <row r="145" spans="1:10" ht="15">
      <c r="A145" s="6">
        <f t="shared" si="7"/>
        <v>6</v>
      </c>
      <c r="B145" s="8" t="s">
        <v>125</v>
      </c>
      <c r="C145" s="8">
        <v>111361405</v>
      </c>
      <c r="D145" s="8" t="s">
        <v>114</v>
      </c>
      <c r="E145" s="8">
        <v>600</v>
      </c>
      <c r="F145" s="8">
        <v>2014</v>
      </c>
      <c r="G145" s="8">
        <v>2014</v>
      </c>
      <c r="H145" s="8">
        <v>1</v>
      </c>
      <c r="I145" s="8">
        <v>600</v>
      </c>
      <c r="J145" s="8">
        <v>300</v>
      </c>
    </row>
    <row r="146" spans="1:10" ht="15">
      <c r="A146" s="6">
        <f t="shared" si="7"/>
        <v>7</v>
      </c>
      <c r="B146" s="8" t="s">
        <v>126</v>
      </c>
      <c r="C146" s="8">
        <v>111361406</v>
      </c>
      <c r="D146" s="8" t="s">
        <v>114</v>
      </c>
      <c r="E146" s="8">
        <v>1100</v>
      </c>
      <c r="F146" s="8">
        <v>2014</v>
      </c>
      <c r="G146" s="8">
        <v>2014</v>
      </c>
      <c r="H146" s="8">
        <v>1</v>
      </c>
      <c r="I146" s="8">
        <v>1100</v>
      </c>
      <c r="J146" s="8">
        <v>550</v>
      </c>
    </row>
    <row r="147" spans="1:10" ht="15">
      <c r="A147" s="6">
        <f t="shared" si="7"/>
        <v>8</v>
      </c>
      <c r="B147" s="6" t="s">
        <v>127</v>
      </c>
      <c r="C147" s="6">
        <v>111361407</v>
      </c>
      <c r="D147" s="6" t="s">
        <v>114</v>
      </c>
      <c r="E147" s="6">
        <v>800</v>
      </c>
      <c r="F147" s="6">
        <v>2014</v>
      </c>
      <c r="G147" s="7">
        <f>F147</f>
        <v>2014</v>
      </c>
      <c r="H147" s="6">
        <v>1</v>
      </c>
      <c r="I147" s="6">
        <v>800</v>
      </c>
      <c r="J147" s="6">
        <v>400</v>
      </c>
    </row>
    <row r="148" spans="1:10" ht="15">
      <c r="A148" s="6">
        <f t="shared" si="7"/>
        <v>9</v>
      </c>
      <c r="B148" s="8" t="s">
        <v>128</v>
      </c>
      <c r="C148" s="8">
        <v>111361408</v>
      </c>
      <c r="D148" s="8" t="s">
        <v>114</v>
      </c>
      <c r="E148" s="8">
        <v>400</v>
      </c>
      <c r="F148" s="8">
        <v>2014</v>
      </c>
      <c r="G148" s="7">
        <f aca="true" t="shared" si="8" ref="G148:G158">F148</f>
        <v>2014</v>
      </c>
      <c r="H148" s="8">
        <v>1</v>
      </c>
      <c r="I148" s="8">
        <v>400</v>
      </c>
      <c r="J148" s="8">
        <v>200</v>
      </c>
    </row>
    <row r="149" spans="1:10" ht="15">
      <c r="A149" s="6">
        <f t="shared" si="7"/>
        <v>10</v>
      </c>
      <c r="B149" s="8" t="s">
        <v>129</v>
      </c>
      <c r="C149" s="8">
        <v>111361409</v>
      </c>
      <c r="D149" s="8" t="s">
        <v>114</v>
      </c>
      <c r="E149" s="8">
        <v>180</v>
      </c>
      <c r="F149" s="8">
        <v>2014</v>
      </c>
      <c r="G149" s="7">
        <f t="shared" si="8"/>
        <v>2014</v>
      </c>
      <c r="H149" s="8">
        <v>1</v>
      </c>
      <c r="I149" s="8">
        <v>180</v>
      </c>
      <c r="J149" s="8">
        <v>90</v>
      </c>
    </row>
    <row r="150" spans="1:10" ht="15">
      <c r="A150" s="6">
        <f t="shared" si="7"/>
        <v>11</v>
      </c>
      <c r="B150" s="8" t="s">
        <v>130</v>
      </c>
      <c r="C150" s="8">
        <v>111361414</v>
      </c>
      <c r="D150" s="8" t="s">
        <v>114</v>
      </c>
      <c r="E150" s="8">
        <v>1070</v>
      </c>
      <c r="F150" s="8">
        <v>2014</v>
      </c>
      <c r="G150" s="7">
        <f t="shared" si="8"/>
        <v>2014</v>
      </c>
      <c r="H150" s="8">
        <v>1</v>
      </c>
      <c r="I150" s="8">
        <v>1070</v>
      </c>
      <c r="J150" s="8">
        <v>535</v>
      </c>
    </row>
    <row r="151" spans="1:10" ht="15">
      <c r="A151" s="6">
        <f t="shared" si="7"/>
        <v>12</v>
      </c>
      <c r="B151" s="6" t="s">
        <v>131</v>
      </c>
      <c r="C151" s="6">
        <v>111361432</v>
      </c>
      <c r="D151" s="6" t="s">
        <v>114</v>
      </c>
      <c r="E151" s="6">
        <v>2600</v>
      </c>
      <c r="F151" s="6">
        <v>2016</v>
      </c>
      <c r="G151" s="7">
        <f t="shared" si="8"/>
        <v>2016</v>
      </c>
      <c r="H151" s="6">
        <v>1</v>
      </c>
      <c r="I151" s="6">
        <v>2600</v>
      </c>
      <c r="J151" s="6">
        <v>1300</v>
      </c>
    </row>
    <row r="152" spans="1:10" ht="15">
      <c r="A152" s="6">
        <f t="shared" si="7"/>
        <v>13</v>
      </c>
      <c r="B152" s="8" t="s">
        <v>132</v>
      </c>
      <c r="C152" s="8" t="s">
        <v>133</v>
      </c>
      <c r="D152" s="8" t="s">
        <v>114</v>
      </c>
      <c r="E152" s="8">
        <v>800</v>
      </c>
      <c r="F152" s="8">
        <v>2016</v>
      </c>
      <c r="G152" s="7">
        <f t="shared" si="8"/>
        <v>2016</v>
      </c>
      <c r="H152" s="8">
        <f>1+1</f>
        <v>2</v>
      </c>
      <c r="I152" s="8">
        <f>800+800</f>
        <v>1600</v>
      </c>
      <c r="J152" s="8">
        <v>800</v>
      </c>
    </row>
    <row r="153" spans="1:10" ht="15">
      <c r="A153" s="6"/>
      <c r="B153" s="8"/>
      <c r="C153" s="8">
        <v>111361441</v>
      </c>
      <c r="D153" s="8"/>
      <c r="E153" s="8"/>
      <c r="F153" s="8"/>
      <c r="G153" s="7"/>
      <c r="H153" s="8"/>
      <c r="I153" s="8"/>
      <c r="J153" s="8"/>
    </row>
    <row r="154" spans="1:10" ht="15">
      <c r="A154" s="6">
        <f>A152+1</f>
        <v>14</v>
      </c>
      <c r="B154" s="8" t="s">
        <v>134</v>
      </c>
      <c r="C154" s="8">
        <v>111361448</v>
      </c>
      <c r="D154" s="8" t="s">
        <v>114</v>
      </c>
      <c r="E154" s="8">
        <v>4800</v>
      </c>
      <c r="F154" s="8">
        <v>2016</v>
      </c>
      <c r="G154" s="7">
        <f t="shared" si="8"/>
        <v>2016</v>
      </c>
      <c r="H154" s="8">
        <v>1</v>
      </c>
      <c r="I154" s="8">
        <v>4800</v>
      </c>
      <c r="J154" s="8">
        <v>2400</v>
      </c>
    </row>
    <row r="155" spans="1:10" ht="15">
      <c r="A155" s="6">
        <f>A154+1</f>
        <v>15</v>
      </c>
      <c r="B155" s="8" t="s">
        <v>135</v>
      </c>
      <c r="C155" s="8" t="s">
        <v>136</v>
      </c>
      <c r="D155" s="8" t="s">
        <v>114</v>
      </c>
      <c r="E155" s="8">
        <v>1440</v>
      </c>
      <c r="F155" s="8">
        <v>2017</v>
      </c>
      <c r="G155" s="7">
        <f t="shared" si="8"/>
        <v>2017</v>
      </c>
      <c r="H155" s="8">
        <v>2</v>
      </c>
      <c r="I155" s="8">
        <v>2880</v>
      </c>
      <c r="J155" s="8">
        <v>1440</v>
      </c>
    </row>
    <row r="156" spans="1:10" ht="15">
      <c r="A156" s="6"/>
      <c r="B156" s="7"/>
      <c r="C156" s="7">
        <v>111361457</v>
      </c>
      <c r="D156" s="7"/>
      <c r="E156" s="7"/>
      <c r="F156" s="7"/>
      <c r="G156" s="7"/>
      <c r="H156" s="7"/>
      <c r="I156" s="7"/>
      <c r="J156" s="7"/>
    </row>
    <row r="157" spans="1:10" ht="15">
      <c r="A157" s="6">
        <f>A155+1</f>
        <v>16</v>
      </c>
      <c r="B157" s="6" t="s">
        <v>137</v>
      </c>
      <c r="C157" s="6">
        <v>111361458</v>
      </c>
      <c r="D157" s="6" t="s">
        <v>114</v>
      </c>
      <c r="E157" s="6">
        <v>2950</v>
      </c>
      <c r="F157" s="6">
        <v>2017</v>
      </c>
      <c r="G157" s="7">
        <f t="shared" si="8"/>
        <v>2017</v>
      </c>
      <c r="H157" s="6">
        <v>1</v>
      </c>
      <c r="I157" s="6">
        <v>2950</v>
      </c>
      <c r="J157" s="6">
        <v>1475</v>
      </c>
    </row>
    <row r="158" spans="1:10" ht="15">
      <c r="A158" s="6">
        <f>A157+1</f>
        <v>17</v>
      </c>
      <c r="B158" s="8" t="s">
        <v>138</v>
      </c>
      <c r="C158" s="8">
        <v>111361459</v>
      </c>
      <c r="D158" s="8" t="s">
        <v>114</v>
      </c>
      <c r="E158" s="8">
        <v>370</v>
      </c>
      <c r="F158" s="8">
        <v>2017</v>
      </c>
      <c r="G158" s="7">
        <f t="shared" si="8"/>
        <v>2017</v>
      </c>
      <c r="H158" s="8">
        <v>1</v>
      </c>
      <c r="I158" s="8">
        <v>370</v>
      </c>
      <c r="J158" s="8">
        <v>185</v>
      </c>
    </row>
    <row r="159" spans="1:10" ht="15">
      <c r="A159" s="6"/>
      <c r="B159" s="10" t="s">
        <v>117</v>
      </c>
      <c r="C159" s="9"/>
      <c r="D159" s="9"/>
      <c r="E159" s="9"/>
      <c r="F159" s="9"/>
      <c r="G159" s="14"/>
      <c r="H159" s="9"/>
      <c r="I159" s="9">
        <f>SUM(I138:I158)</f>
        <v>29287</v>
      </c>
      <c r="J159" s="9">
        <f>SUM(J138:J158)</f>
        <v>14645</v>
      </c>
    </row>
    <row r="160" spans="1:10" ht="15">
      <c r="A160" s="6"/>
      <c r="B160" s="10" t="s">
        <v>139</v>
      </c>
      <c r="C160" s="8"/>
      <c r="D160" s="8"/>
      <c r="E160" s="8"/>
      <c r="F160" s="21"/>
      <c r="G160" s="21"/>
      <c r="H160" s="8"/>
      <c r="I160" s="8"/>
      <c r="J160" s="8"/>
    </row>
    <row r="161" spans="1:10" ht="15">
      <c r="A161" s="6">
        <f>1</f>
        <v>1</v>
      </c>
      <c r="B161" s="8" t="s">
        <v>140</v>
      </c>
      <c r="C161" s="8">
        <v>111360030</v>
      </c>
      <c r="D161" s="8" t="s">
        <v>114</v>
      </c>
      <c r="E161" s="8">
        <v>83</v>
      </c>
      <c r="F161" s="8">
        <v>2004</v>
      </c>
      <c r="G161" s="8">
        <f>F161</f>
        <v>2004</v>
      </c>
      <c r="H161" s="8">
        <v>1</v>
      </c>
      <c r="I161" s="8">
        <v>83</v>
      </c>
      <c r="J161" s="8">
        <v>42</v>
      </c>
    </row>
    <row r="162" spans="1:10" ht="15">
      <c r="A162" s="6">
        <f>1+1</f>
        <v>2</v>
      </c>
      <c r="B162" s="6" t="s">
        <v>68</v>
      </c>
      <c r="C162" s="6">
        <v>111360035</v>
      </c>
      <c r="D162" s="6" t="s">
        <v>114</v>
      </c>
      <c r="E162" s="6">
        <v>192</v>
      </c>
      <c r="F162" s="6">
        <v>2004</v>
      </c>
      <c r="G162" s="8">
        <f aca="true" t="shared" si="9" ref="G162:G167">F162</f>
        <v>2004</v>
      </c>
      <c r="H162" s="6">
        <v>1</v>
      </c>
      <c r="I162" s="6">
        <v>192</v>
      </c>
      <c r="J162" s="6">
        <v>96</v>
      </c>
    </row>
    <row r="163" spans="1:10" ht="15">
      <c r="A163" s="6">
        <f>A162+1</f>
        <v>3</v>
      </c>
      <c r="B163" s="8" t="s">
        <v>141</v>
      </c>
      <c r="C163" s="8">
        <v>111360036</v>
      </c>
      <c r="D163" s="8" t="s">
        <v>114</v>
      </c>
      <c r="E163" s="8">
        <v>39</v>
      </c>
      <c r="F163" s="8">
        <v>2004</v>
      </c>
      <c r="G163" s="8">
        <f t="shared" si="9"/>
        <v>2004</v>
      </c>
      <c r="H163" s="8">
        <v>1</v>
      </c>
      <c r="I163" s="8">
        <v>39</v>
      </c>
      <c r="J163" s="8">
        <v>20</v>
      </c>
    </row>
    <row r="164" spans="1:10" ht="15">
      <c r="A164" s="6">
        <f>A163+1</f>
        <v>4</v>
      </c>
      <c r="B164" s="8" t="s">
        <v>115</v>
      </c>
      <c r="C164" s="8">
        <v>111360013</v>
      </c>
      <c r="D164" s="8" t="s">
        <v>114</v>
      </c>
      <c r="E164" s="8">
        <v>73</v>
      </c>
      <c r="F164" s="8">
        <v>2004</v>
      </c>
      <c r="G164" s="8">
        <f t="shared" si="9"/>
        <v>2004</v>
      </c>
      <c r="H164" s="8">
        <v>1</v>
      </c>
      <c r="I164" s="8">
        <v>73</v>
      </c>
      <c r="J164" s="8">
        <v>37</v>
      </c>
    </row>
    <row r="165" spans="1:10" ht="15">
      <c r="A165" s="6">
        <f>A164+1</f>
        <v>5</v>
      </c>
      <c r="B165" s="8" t="s">
        <v>142</v>
      </c>
      <c r="C165" s="8">
        <v>111360293</v>
      </c>
      <c r="D165" s="8" t="s">
        <v>114</v>
      </c>
      <c r="E165" s="8">
        <v>76</v>
      </c>
      <c r="F165" s="8">
        <v>2004</v>
      </c>
      <c r="G165" s="8">
        <f t="shared" si="9"/>
        <v>2004</v>
      </c>
      <c r="H165" s="8">
        <v>1</v>
      </c>
      <c r="I165" s="8">
        <v>76</v>
      </c>
      <c r="J165" s="8">
        <v>38</v>
      </c>
    </row>
    <row r="166" spans="1:10" ht="15">
      <c r="A166" s="6">
        <f>A165+1</f>
        <v>6</v>
      </c>
      <c r="B166" s="6" t="s">
        <v>143</v>
      </c>
      <c r="C166" s="6">
        <v>111360782</v>
      </c>
      <c r="D166" s="6" t="s">
        <v>114</v>
      </c>
      <c r="E166" s="6">
        <v>107</v>
      </c>
      <c r="F166" s="6">
        <v>2011</v>
      </c>
      <c r="G166" s="8">
        <f t="shared" si="9"/>
        <v>2011</v>
      </c>
      <c r="H166" s="6">
        <v>1</v>
      </c>
      <c r="I166" s="6">
        <v>107</v>
      </c>
      <c r="J166" s="6">
        <v>54</v>
      </c>
    </row>
    <row r="167" spans="1:10" ht="15">
      <c r="A167" s="6">
        <f>A166+1</f>
        <v>7</v>
      </c>
      <c r="B167" s="8" t="s">
        <v>144</v>
      </c>
      <c r="C167" s="8">
        <v>111361439</v>
      </c>
      <c r="D167" s="8" t="s">
        <v>114</v>
      </c>
      <c r="E167" s="8">
        <v>1400</v>
      </c>
      <c r="F167" s="8">
        <v>2016</v>
      </c>
      <c r="G167" s="8">
        <f t="shared" si="9"/>
        <v>2016</v>
      </c>
      <c r="H167" s="8">
        <v>1</v>
      </c>
      <c r="I167" s="8">
        <v>1400</v>
      </c>
      <c r="J167" s="8">
        <v>700</v>
      </c>
    </row>
    <row r="168" spans="1:10" ht="15">
      <c r="A168" s="6"/>
      <c r="B168" s="10" t="s">
        <v>117</v>
      </c>
      <c r="C168" s="9"/>
      <c r="D168" s="9"/>
      <c r="E168" s="9"/>
      <c r="F168" s="9"/>
      <c r="G168" s="14"/>
      <c r="H168" s="9"/>
      <c r="I168" s="9">
        <f>SUM(I161:I167)</f>
        <v>1970</v>
      </c>
      <c r="J168" s="9">
        <f>SUM(J161:J167)</f>
        <v>987</v>
      </c>
    </row>
    <row r="169" spans="1:10" ht="15">
      <c r="A169" s="6"/>
      <c r="B169" s="10" t="s">
        <v>145</v>
      </c>
      <c r="C169" s="8"/>
      <c r="D169" s="8"/>
      <c r="E169" s="8"/>
      <c r="F169" s="21"/>
      <c r="G169" s="21"/>
      <c r="H169" s="24"/>
      <c r="I169" s="8"/>
      <c r="J169" s="8"/>
    </row>
    <row r="170" spans="1:10" ht="15">
      <c r="A170" s="6">
        <f>A168+1</f>
        <v>1</v>
      </c>
      <c r="B170" s="8" t="s">
        <v>146</v>
      </c>
      <c r="C170" s="8" t="s">
        <v>147</v>
      </c>
      <c r="D170" s="8" t="s">
        <v>114</v>
      </c>
      <c r="E170" s="8">
        <v>291</v>
      </c>
      <c r="F170" s="8">
        <v>2005</v>
      </c>
      <c r="G170" s="23">
        <f>F170</f>
        <v>2005</v>
      </c>
      <c r="H170" s="8">
        <f>1+1</f>
        <v>2</v>
      </c>
      <c r="I170" s="8">
        <f>291+291</f>
        <v>582</v>
      </c>
      <c r="J170" s="8">
        <v>292</v>
      </c>
    </row>
    <row r="171" spans="1:10" ht="15">
      <c r="A171" s="6"/>
      <c r="B171" s="7"/>
      <c r="C171" s="7">
        <v>111360247</v>
      </c>
      <c r="D171" s="7"/>
      <c r="E171" s="7"/>
      <c r="F171" s="7"/>
      <c r="G171" s="23"/>
      <c r="H171" s="7"/>
      <c r="I171" s="7"/>
      <c r="J171" s="7"/>
    </row>
    <row r="172" spans="1:10" ht="15">
      <c r="A172" s="6">
        <f>A170+1</f>
        <v>2</v>
      </c>
      <c r="B172" s="6" t="s">
        <v>148</v>
      </c>
      <c r="C172" s="6">
        <v>111360260</v>
      </c>
      <c r="D172" s="6" t="s">
        <v>114</v>
      </c>
      <c r="E172" s="6">
        <v>68</v>
      </c>
      <c r="F172" s="6">
        <v>2005</v>
      </c>
      <c r="G172" s="23">
        <f>F172</f>
        <v>2005</v>
      </c>
      <c r="H172" s="6">
        <v>1</v>
      </c>
      <c r="I172" s="6">
        <v>68</v>
      </c>
      <c r="J172" s="6">
        <v>34</v>
      </c>
    </row>
    <row r="173" spans="1:10" ht="15">
      <c r="A173" s="6">
        <f>A172+1</f>
        <v>3</v>
      </c>
      <c r="B173" s="8" t="s">
        <v>149</v>
      </c>
      <c r="C173" s="8">
        <v>111361225</v>
      </c>
      <c r="D173" s="8" t="s">
        <v>114</v>
      </c>
      <c r="E173" s="8">
        <v>359</v>
      </c>
      <c r="F173" s="8">
        <v>2012</v>
      </c>
      <c r="G173" s="23">
        <f>F173</f>
        <v>2012</v>
      </c>
      <c r="H173" s="8">
        <v>1</v>
      </c>
      <c r="I173" s="8">
        <v>359</v>
      </c>
      <c r="J173" s="8">
        <v>180</v>
      </c>
    </row>
    <row r="174" spans="1:10" ht="15">
      <c r="A174" s="6">
        <f>A173+1</f>
        <v>4</v>
      </c>
      <c r="B174" s="8" t="s">
        <v>150</v>
      </c>
      <c r="C174" s="8">
        <v>111361419</v>
      </c>
      <c r="D174" s="8" t="s">
        <v>114</v>
      </c>
      <c r="E174" s="8">
        <v>1767</v>
      </c>
      <c r="F174" s="8">
        <v>2015</v>
      </c>
      <c r="G174" s="23">
        <f>F174</f>
        <v>2015</v>
      </c>
      <c r="H174" s="8">
        <v>1</v>
      </c>
      <c r="I174" s="8">
        <v>1767</v>
      </c>
      <c r="J174" s="8">
        <v>884</v>
      </c>
    </row>
    <row r="175" spans="1:10" ht="15">
      <c r="A175" s="6">
        <f>A174+1</f>
        <v>5</v>
      </c>
      <c r="B175" s="8" t="s">
        <v>151</v>
      </c>
      <c r="C175" s="8">
        <v>111361433</v>
      </c>
      <c r="D175" s="8" t="s">
        <v>114</v>
      </c>
      <c r="E175" s="8">
        <v>4000</v>
      </c>
      <c r="F175" s="8">
        <v>2016</v>
      </c>
      <c r="G175" s="23">
        <f>F175</f>
        <v>2016</v>
      </c>
      <c r="H175" s="8">
        <v>1</v>
      </c>
      <c r="I175" s="8">
        <v>4000</v>
      </c>
      <c r="J175" s="8">
        <v>2000</v>
      </c>
    </row>
    <row r="176" spans="1:10" ht="15">
      <c r="A176" s="6"/>
      <c r="B176" s="10" t="s">
        <v>117</v>
      </c>
      <c r="C176" s="9"/>
      <c r="D176" s="9"/>
      <c r="E176" s="9"/>
      <c r="F176" s="9"/>
      <c r="G176" s="25"/>
      <c r="H176" s="9"/>
      <c r="I176" s="9">
        <f>SUM(I170:I175)</f>
        <v>6776</v>
      </c>
      <c r="J176" s="9">
        <f>SUM(J170:J175)</f>
        <v>3390</v>
      </c>
    </row>
    <row r="177" spans="1:10" ht="15">
      <c r="A177" s="6"/>
      <c r="B177" s="9" t="s">
        <v>152</v>
      </c>
      <c r="C177" s="8"/>
      <c r="D177" s="8"/>
      <c r="E177" s="8"/>
      <c r="F177" s="21"/>
      <c r="G177" s="21"/>
      <c r="H177" s="24"/>
      <c r="I177" s="8"/>
      <c r="J177" s="8"/>
    </row>
    <row r="178" spans="1:10" ht="15">
      <c r="A178" s="6">
        <f>A176+1</f>
        <v>1</v>
      </c>
      <c r="B178" s="8" t="s">
        <v>67</v>
      </c>
      <c r="C178" s="8">
        <v>111360032</v>
      </c>
      <c r="D178" s="8" t="s">
        <v>114</v>
      </c>
      <c r="E178" s="8">
        <v>122</v>
      </c>
      <c r="F178" s="8">
        <v>2004</v>
      </c>
      <c r="G178" s="23">
        <f>F178</f>
        <v>2004</v>
      </c>
      <c r="H178" s="8">
        <v>1</v>
      </c>
      <c r="I178" s="8">
        <v>122</v>
      </c>
      <c r="J178" s="8">
        <v>61</v>
      </c>
    </row>
    <row r="179" spans="1:10" ht="15">
      <c r="A179" s="6">
        <f>A178+1</f>
        <v>2</v>
      </c>
      <c r="B179" s="8" t="s">
        <v>142</v>
      </c>
      <c r="C179" s="8">
        <v>11360293</v>
      </c>
      <c r="D179" s="8" t="s">
        <v>114</v>
      </c>
      <c r="E179" s="8">
        <v>61</v>
      </c>
      <c r="F179" s="8">
        <v>2007</v>
      </c>
      <c r="G179" s="23">
        <f>F179</f>
        <v>2007</v>
      </c>
      <c r="H179" s="8">
        <v>1</v>
      </c>
      <c r="I179" s="8">
        <v>61</v>
      </c>
      <c r="J179" s="8">
        <v>31</v>
      </c>
    </row>
    <row r="180" spans="1:10" ht="15">
      <c r="A180" s="6"/>
      <c r="B180" s="10" t="s">
        <v>117</v>
      </c>
      <c r="C180" s="10"/>
      <c r="D180" s="10"/>
      <c r="E180" s="10"/>
      <c r="F180" s="10"/>
      <c r="G180" s="14"/>
      <c r="H180" s="10"/>
      <c r="I180" s="10">
        <f>SUM(I178:I179)</f>
        <v>183</v>
      </c>
      <c r="J180" s="10">
        <f>SUM(J178:J179)</f>
        <v>92</v>
      </c>
    </row>
    <row r="181" spans="1:10" ht="15">
      <c r="A181" s="6"/>
      <c r="B181" s="10" t="s">
        <v>153</v>
      </c>
      <c r="C181" s="6"/>
      <c r="D181" s="6"/>
      <c r="E181" s="6"/>
      <c r="F181" s="20"/>
      <c r="G181" s="21"/>
      <c r="H181" s="22"/>
      <c r="I181" s="6"/>
      <c r="J181" s="6"/>
    </row>
    <row r="182" spans="1:10" ht="15">
      <c r="A182" s="6">
        <f>A180+1</f>
        <v>1</v>
      </c>
      <c r="B182" s="8" t="s">
        <v>154</v>
      </c>
      <c r="C182" s="8">
        <v>111360371</v>
      </c>
      <c r="D182" s="8" t="s">
        <v>114</v>
      </c>
      <c r="E182" s="8">
        <v>460</v>
      </c>
      <c r="F182" s="8">
        <v>2007</v>
      </c>
      <c r="G182" s="23">
        <f>F182</f>
        <v>2007</v>
      </c>
      <c r="H182" s="8">
        <v>1</v>
      </c>
      <c r="I182" s="8">
        <v>460</v>
      </c>
      <c r="J182" s="8">
        <v>230</v>
      </c>
    </row>
    <row r="183" spans="1:10" ht="15">
      <c r="A183" s="26">
        <f>A182+1</f>
        <v>2</v>
      </c>
      <c r="B183" s="8" t="s">
        <v>155</v>
      </c>
      <c r="C183" s="8" t="s">
        <v>156</v>
      </c>
      <c r="D183" s="8" t="s">
        <v>114</v>
      </c>
      <c r="E183" s="8">
        <v>542</v>
      </c>
      <c r="F183" s="8">
        <v>2008</v>
      </c>
      <c r="G183" s="23">
        <f>F183</f>
        <v>2008</v>
      </c>
      <c r="H183" s="8">
        <f>1+1+1+1+1+1</f>
        <v>6</v>
      </c>
      <c r="I183" s="8">
        <f>542+542+542+542+542+542</f>
        <v>3252</v>
      </c>
      <c r="J183" s="8">
        <v>1626</v>
      </c>
    </row>
    <row r="184" spans="1:10" ht="15">
      <c r="A184" s="26"/>
      <c r="B184" s="8"/>
      <c r="C184" s="8">
        <v>111360393</v>
      </c>
      <c r="D184" s="8"/>
      <c r="E184" s="8"/>
      <c r="F184" s="21"/>
      <c r="G184" s="23"/>
      <c r="H184" s="24"/>
      <c r="I184" s="8"/>
      <c r="J184" s="8"/>
    </row>
    <row r="185" spans="1:10" ht="15">
      <c r="A185" s="26">
        <f>A183+1</f>
        <v>3</v>
      </c>
      <c r="B185" s="8" t="s">
        <v>157</v>
      </c>
      <c r="C185" s="8">
        <v>111361568</v>
      </c>
      <c r="D185" s="8" t="s">
        <v>114</v>
      </c>
      <c r="E185" s="8">
        <v>5509.9</v>
      </c>
      <c r="F185" s="21">
        <v>2017</v>
      </c>
      <c r="G185" s="23">
        <f aca="true" t="shared" si="10" ref="G185:G209">F185</f>
        <v>2017</v>
      </c>
      <c r="H185" s="24">
        <v>1</v>
      </c>
      <c r="I185" s="8">
        <v>5509.9</v>
      </c>
      <c r="J185" s="8">
        <v>2754.95</v>
      </c>
    </row>
    <row r="186" spans="1:10" ht="15">
      <c r="A186" s="26">
        <f>A185+1</f>
        <v>4</v>
      </c>
      <c r="B186" s="27" t="s">
        <v>158</v>
      </c>
      <c r="C186" s="8">
        <v>111361571</v>
      </c>
      <c r="D186" s="8" t="s">
        <v>114</v>
      </c>
      <c r="E186" s="8">
        <v>4499</v>
      </c>
      <c r="F186" s="8">
        <v>2017</v>
      </c>
      <c r="G186" s="23">
        <f t="shared" si="10"/>
        <v>2017</v>
      </c>
      <c r="H186" s="8">
        <v>1</v>
      </c>
      <c r="I186" s="8">
        <v>4499</v>
      </c>
      <c r="J186" s="8">
        <v>2249.5</v>
      </c>
    </row>
    <row r="187" spans="1:10" ht="30">
      <c r="A187" s="15">
        <f>A186+1</f>
        <v>5</v>
      </c>
      <c r="B187" s="42" t="s">
        <v>159</v>
      </c>
      <c r="C187" s="11">
        <v>111361572</v>
      </c>
      <c r="D187" s="11" t="s">
        <v>114</v>
      </c>
      <c r="E187" s="11">
        <v>5050</v>
      </c>
      <c r="F187" s="11">
        <v>2018</v>
      </c>
      <c r="G187" s="43">
        <f t="shared" si="10"/>
        <v>2018</v>
      </c>
      <c r="H187" s="11">
        <v>1</v>
      </c>
      <c r="I187" s="11">
        <v>5050</v>
      </c>
      <c r="J187" s="11">
        <v>2525</v>
      </c>
    </row>
    <row r="188" spans="1:10" ht="15">
      <c r="A188" s="26">
        <f>A187+1</f>
        <v>6</v>
      </c>
      <c r="B188" s="8" t="s">
        <v>160</v>
      </c>
      <c r="C188" s="8">
        <v>111361578</v>
      </c>
      <c r="D188" s="8" t="s">
        <v>114</v>
      </c>
      <c r="E188" s="8">
        <v>4591</v>
      </c>
      <c r="F188" s="8">
        <v>2017</v>
      </c>
      <c r="G188" s="23">
        <f t="shared" si="10"/>
        <v>2017</v>
      </c>
      <c r="H188" s="8">
        <v>1</v>
      </c>
      <c r="I188" s="8">
        <v>4591</v>
      </c>
      <c r="J188" s="8">
        <v>2295.5</v>
      </c>
    </row>
    <row r="189" spans="1:10" ht="15">
      <c r="A189" s="26"/>
      <c r="B189" s="10" t="s">
        <v>117</v>
      </c>
      <c r="C189" s="29"/>
      <c r="D189" s="29"/>
      <c r="E189" s="29"/>
      <c r="F189" s="29"/>
      <c r="G189" s="25"/>
      <c r="H189" s="29"/>
      <c r="I189" s="9">
        <f>SUM(I182:I188)</f>
        <v>23361.9</v>
      </c>
      <c r="J189" s="9">
        <f>SUM(J182:J188)</f>
        <v>11680.95</v>
      </c>
    </row>
    <row r="190" spans="1:10" ht="15">
      <c r="A190" s="26"/>
      <c r="B190" s="10" t="s">
        <v>161</v>
      </c>
      <c r="C190" s="27"/>
      <c r="D190" s="27"/>
      <c r="E190" s="27"/>
      <c r="F190" s="30"/>
      <c r="G190" s="21"/>
      <c r="H190" s="31"/>
      <c r="I190" s="8"/>
      <c r="J190" s="27"/>
    </row>
    <row r="191" spans="1:10" ht="15">
      <c r="A191" s="26">
        <f>A189+1</f>
        <v>1</v>
      </c>
      <c r="B191" s="8" t="s">
        <v>162</v>
      </c>
      <c r="C191" s="8">
        <v>111360327</v>
      </c>
      <c r="D191" s="8" t="s">
        <v>114</v>
      </c>
      <c r="E191" s="8">
        <v>121</v>
      </c>
      <c r="F191" s="8">
        <v>2004</v>
      </c>
      <c r="G191" s="23">
        <f>F191</f>
        <v>2004</v>
      </c>
      <c r="H191" s="8">
        <v>1</v>
      </c>
      <c r="I191" s="8">
        <v>121</v>
      </c>
      <c r="J191" s="8">
        <v>61</v>
      </c>
    </row>
    <row r="192" spans="1:10" ht="15">
      <c r="A192" s="26">
        <f>A191+1</f>
        <v>2</v>
      </c>
      <c r="B192" s="8" t="s">
        <v>163</v>
      </c>
      <c r="C192" s="8">
        <v>111360790</v>
      </c>
      <c r="D192" s="8" t="s">
        <v>114</v>
      </c>
      <c r="E192" s="8">
        <v>250</v>
      </c>
      <c r="F192" s="8">
        <v>2010</v>
      </c>
      <c r="G192" s="23">
        <f t="shared" si="10"/>
        <v>2010</v>
      </c>
      <c r="H192" s="8">
        <v>1</v>
      </c>
      <c r="I192" s="8">
        <v>250</v>
      </c>
      <c r="J192" s="8">
        <v>125</v>
      </c>
    </row>
    <row r="193" spans="1:10" ht="15">
      <c r="A193" s="26">
        <f>A192+1</f>
        <v>3</v>
      </c>
      <c r="B193" s="8" t="s">
        <v>164</v>
      </c>
      <c r="C193" s="8" t="s">
        <v>165</v>
      </c>
      <c r="D193" s="8" t="s">
        <v>114</v>
      </c>
      <c r="E193" s="8">
        <v>225</v>
      </c>
      <c r="F193" s="8">
        <v>2008</v>
      </c>
      <c r="G193" s="23">
        <f t="shared" si="10"/>
        <v>2008</v>
      </c>
      <c r="H193" s="8">
        <f>1+1</f>
        <v>2</v>
      </c>
      <c r="I193" s="8">
        <f>225+225</f>
        <v>450</v>
      </c>
      <c r="J193" s="8">
        <v>226</v>
      </c>
    </row>
    <row r="194" spans="1:10" ht="15">
      <c r="A194" s="26"/>
      <c r="B194" s="7"/>
      <c r="C194" s="8">
        <v>111360398</v>
      </c>
      <c r="D194" s="8"/>
      <c r="E194" s="8"/>
      <c r="F194" s="8"/>
      <c r="G194" s="23"/>
      <c r="H194" s="8"/>
      <c r="I194" s="8"/>
      <c r="J194" s="8"/>
    </row>
    <row r="195" spans="1:10" ht="15">
      <c r="A195" s="26"/>
      <c r="B195" s="10" t="s">
        <v>117</v>
      </c>
      <c r="C195" s="9"/>
      <c r="D195" s="9"/>
      <c r="E195" s="9"/>
      <c r="F195" s="9"/>
      <c r="G195" s="32"/>
      <c r="H195" s="9"/>
      <c r="I195" s="9">
        <f>SUM(I191:I193)</f>
        <v>821</v>
      </c>
      <c r="J195" s="9">
        <f>SUM(J191:J194)</f>
        <v>412</v>
      </c>
    </row>
    <row r="196" spans="1:10" ht="15">
      <c r="A196" s="26"/>
      <c r="B196" s="9" t="s">
        <v>166</v>
      </c>
      <c r="C196" s="8"/>
      <c r="D196" s="8"/>
      <c r="E196" s="8"/>
      <c r="F196" s="8"/>
      <c r="G196" s="23"/>
      <c r="H196" s="8"/>
      <c r="I196" s="8"/>
      <c r="J196" s="8"/>
    </row>
    <row r="197" spans="1:10" ht="15">
      <c r="A197" s="26">
        <f aca="true" t="shared" si="11" ref="A197:A202">A196+1</f>
        <v>1</v>
      </c>
      <c r="B197" s="8" t="s">
        <v>67</v>
      </c>
      <c r="C197" s="8">
        <v>111360320</v>
      </c>
      <c r="D197" s="8" t="s">
        <v>114</v>
      </c>
      <c r="E197" s="8">
        <v>122</v>
      </c>
      <c r="F197" s="8">
        <v>2004</v>
      </c>
      <c r="G197" s="23">
        <f t="shared" si="10"/>
        <v>2004</v>
      </c>
      <c r="H197" s="8">
        <v>1</v>
      </c>
      <c r="I197" s="8">
        <v>122</v>
      </c>
      <c r="J197" s="8">
        <v>61</v>
      </c>
    </row>
    <row r="198" spans="1:10" ht="15">
      <c r="A198" s="26">
        <f t="shared" si="11"/>
        <v>2</v>
      </c>
      <c r="B198" s="8" t="s">
        <v>67</v>
      </c>
      <c r="C198" s="8">
        <v>111360221</v>
      </c>
      <c r="D198" s="8" t="s">
        <v>114</v>
      </c>
      <c r="E198" s="8">
        <v>498</v>
      </c>
      <c r="F198" s="8">
        <v>2004</v>
      </c>
      <c r="G198" s="23">
        <f t="shared" si="10"/>
        <v>2004</v>
      </c>
      <c r="H198" s="8">
        <v>1</v>
      </c>
      <c r="I198" s="8">
        <v>498</v>
      </c>
      <c r="J198" s="8">
        <v>249</v>
      </c>
    </row>
    <row r="199" spans="1:10" ht="15">
      <c r="A199" s="26">
        <f t="shared" si="11"/>
        <v>3</v>
      </c>
      <c r="B199" s="8" t="s">
        <v>167</v>
      </c>
      <c r="C199" s="8">
        <v>111360231</v>
      </c>
      <c r="D199" s="8" t="s">
        <v>114</v>
      </c>
      <c r="E199" s="8">
        <v>197</v>
      </c>
      <c r="F199" s="8">
        <v>2005</v>
      </c>
      <c r="G199" s="23">
        <f t="shared" si="10"/>
        <v>2005</v>
      </c>
      <c r="H199" s="8">
        <v>1</v>
      </c>
      <c r="I199" s="8">
        <v>197</v>
      </c>
      <c r="J199" s="8">
        <v>99</v>
      </c>
    </row>
    <row r="200" spans="1:10" ht="15">
      <c r="A200" s="26">
        <f t="shared" si="11"/>
        <v>4</v>
      </c>
      <c r="B200" s="8" t="s">
        <v>168</v>
      </c>
      <c r="C200" s="8">
        <v>111360232</v>
      </c>
      <c r="D200" s="8" t="s">
        <v>114</v>
      </c>
      <c r="E200" s="8">
        <v>114</v>
      </c>
      <c r="F200" s="8">
        <v>2005</v>
      </c>
      <c r="G200" s="23">
        <f t="shared" si="10"/>
        <v>2005</v>
      </c>
      <c r="H200" s="8">
        <v>1</v>
      </c>
      <c r="I200" s="8">
        <v>114</v>
      </c>
      <c r="J200" s="8">
        <v>57</v>
      </c>
    </row>
    <row r="201" spans="1:10" ht="15">
      <c r="A201" s="26">
        <f t="shared" si="11"/>
        <v>5</v>
      </c>
      <c r="B201" s="8" t="s">
        <v>169</v>
      </c>
      <c r="C201" s="8">
        <v>111360276</v>
      </c>
      <c r="D201" s="8" t="s">
        <v>114</v>
      </c>
      <c r="E201" s="8">
        <v>186</v>
      </c>
      <c r="F201" s="8">
        <v>2006</v>
      </c>
      <c r="G201" s="23">
        <f t="shared" si="10"/>
        <v>2006</v>
      </c>
      <c r="H201" s="8">
        <v>1</v>
      </c>
      <c r="I201" s="8">
        <v>186</v>
      </c>
      <c r="J201" s="8">
        <v>93</v>
      </c>
    </row>
    <row r="202" spans="1:10" ht="15">
      <c r="A202" s="26">
        <f t="shared" si="11"/>
        <v>6</v>
      </c>
      <c r="B202" s="8" t="s">
        <v>170</v>
      </c>
      <c r="C202" s="8" t="s">
        <v>171</v>
      </c>
      <c r="D202" s="8" t="s">
        <v>114</v>
      </c>
      <c r="E202" s="8">
        <v>260</v>
      </c>
      <c r="F202" s="8">
        <v>2006</v>
      </c>
      <c r="G202" s="23">
        <f t="shared" si="10"/>
        <v>2006</v>
      </c>
      <c r="H202" s="8">
        <f>1+1</f>
        <v>2</v>
      </c>
      <c r="I202" s="8">
        <f>260+260</f>
        <v>520</v>
      </c>
      <c r="J202" s="8">
        <v>260</v>
      </c>
    </row>
    <row r="203" spans="1:10" ht="15">
      <c r="A203" s="26"/>
      <c r="B203" s="8"/>
      <c r="C203" s="8">
        <v>111360278</v>
      </c>
      <c r="D203" s="8"/>
      <c r="E203" s="8"/>
      <c r="F203" s="8"/>
      <c r="G203" s="23"/>
      <c r="H203" s="8"/>
      <c r="I203" s="8"/>
      <c r="J203" s="8"/>
    </row>
    <row r="204" spans="1:10" ht="15">
      <c r="A204" s="26">
        <f>A202+1</f>
        <v>7</v>
      </c>
      <c r="B204" s="8" t="s">
        <v>172</v>
      </c>
      <c r="C204" s="8">
        <v>111360281</v>
      </c>
      <c r="D204" s="8" t="s">
        <v>114</v>
      </c>
      <c r="E204" s="8">
        <v>156</v>
      </c>
      <c r="F204" s="8">
        <v>2006</v>
      </c>
      <c r="G204" s="23">
        <f t="shared" si="10"/>
        <v>2006</v>
      </c>
      <c r="H204" s="8">
        <f>1+1</f>
        <v>2</v>
      </c>
      <c r="I204" s="8">
        <f>156+156</f>
        <v>312</v>
      </c>
      <c r="J204" s="8">
        <v>156</v>
      </c>
    </row>
    <row r="205" spans="1:10" ht="15">
      <c r="A205" s="26"/>
      <c r="B205" s="7"/>
      <c r="C205" s="8">
        <v>111360282</v>
      </c>
      <c r="D205" s="8"/>
      <c r="E205" s="8"/>
      <c r="F205" s="8"/>
      <c r="G205" s="23"/>
      <c r="H205" s="8"/>
      <c r="I205" s="8"/>
      <c r="J205" s="8"/>
    </row>
    <row r="206" spans="1:10" ht="15">
      <c r="A206" s="26" t="s">
        <v>173</v>
      </c>
      <c r="B206" s="10" t="s">
        <v>117</v>
      </c>
      <c r="C206" s="9"/>
      <c r="D206" s="9"/>
      <c r="E206" s="9"/>
      <c r="F206" s="9"/>
      <c r="G206" s="32"/>
      <c r="H206" s="9"/>
      <c r="I206" s="9">
        <f>SUM(I197:I204)</f>
        <v>1949</v>
      </c>
      <c r="J206" s="9">
        <f>SUM(J197:J205)</f>
        <v>975</v>
      </c>
    </row>
    <row r="207" spans="1:10" ht="15">
      <c r="A207" s="26"/>
      <c r="B207" s="9" t="s">
        <v>174</v>
      </c>
      <c r="C207" s="8"/>
      <c r="D207" s="8"/>
      <c r="E207" s="8"/>
      <c r="F207" s="8"/>
      <c r="G207" s="23"/>
      <c r="H207" s="8"/>
      <c r="I207" s="8"/>
      <c r="J207" s="8"/>
    </row>
    <row r="208" spans="1:10" ht="15">
      <c r="A208" s="26">
        <f aca="true" t="shared" si="12" ref="A208:A271">A207+1</f>
        <v>1</v>
      </c>
      <c r="B208" s="8" t="s">
        <v>175</v>
      </c>
      <c r="C208" s="8">
        <v>111360753</v>
      </c>
      <c r="D208" s="8" t="s">
        <v>114</v>
      </c>
      <c r="E208" s="8">
        <v>800</v>
      </c>
      <c r="F208" s="8">
        <v>2010</v>
      </c>
      <c r="G208" s="23">
        <f t="shared" si="10"/>
        <v>2010</v>
      </c>
      <c r="H208" s="8">
        <v>1</v>
      </c>
      <c r="I208" s="8">
        <v>800</v>
      </c>
      <c r="J208" s="8">
        <v>400</v>
      </c>
    </row>
    <row r="209" spans="1:10" ht="15">
      <c r="A209" s="26">
        <f t="shared" si="12"/>
        <v>2</v>
      </c>
      <c r="B209" s="8" t="s">
        <v>176</v>
      </c>
      <c r="C209" s="8">
        <v>111361566</v>
      </c>
      <c r="D209" s="8" t="s">
        <v>114</v>
      </c>
      <c r="E209" s="8">
        <v>2000</v>
      </c>
      <c r="F209" s="8">
        <v>2017</v>
      </c>
      <c r="G209" s="23">
        <f t="shared" si="10"/>
        <v>2017</v>
      </c>
      <c r="H209" s="8">
        <v>1</v>
      </c>
      <c r="I209" s="8">
        <v>2000</v>
      </c>
      <c r="J209" s="8">
        <v>2000</v>
      </c>
    </row>
    <row r="210" spans="1:10" ht="15">
      <c r="A210" s="26" t="s">
        <v>173</v>
      </c>
      <c r="B210" s="10" t="s">
        <v>117</v>
      </c>
      <c r="C210" s="9"/>
      <c r="D210" s="9"/>
      <c r="E210" s="9"/>
      <c r="F210" s="33"/>
      <c r="G210" s="33"/>
      <c r="H210" s="34"/>
      <c r="I210" s="9">
        <f>SUM(I208:I209)</f>
        <v>2800</v>
      </c>
      <c r="J210" s="9">
        <f>SUM(J208:J209)</f>
        <v>2400</v>
      </c>
    </row>
    <row r="211" spans="1:10" ht="15">
      <c r="A211" s="26"/>
      <c r="B211" s="10" t="s">
        <v>177</v>
      </c>
      <c r="C211" s="8"/>
      <c r="D211" s="8"/>
      <c r="E211" s="8"/>
      <c r="F211" s="21"/>
      <c r="G211" s="21"/>
      <c r="H211" s="24"/>
      <c r="I211" s="8"/>
      <c r="J211" s="8"/>
    </row>
    <row r="212" spans="1:10" ht="15">
      <c r="A212" s="26">
        <v>1</v>
      </c>
      <c r="B212" s="8" t="s">
        <v>178</v>
      </c>
      <c r="C212" s="8">
        <v>111360069</v>
      </c>
      <c r="D212" s="8" t="s">
        <v>114</v>
      </c>
      <c r="E212" s="8">
        <v>46</v>
      </c>
      <c r="F212" s="21">
        <v>2004</v>
      </c>
      <c r="G212" s="21">
        <f>F212</f>
        <v>2004</v>
      </c>
      <c r="H212" s="24">
        <v>1</v>
      </c>
      <c r="I212" s="8">
        <v>46</v>
      </c>
      <c r="J212" s="8">
        <v>23</v>
      </c>
    </row>
    <row r="213" spans="1:10" ht="15">
      <c r="A213" s="26">
        <f>A212+1</f>
        <v>2</v>
      </c>
      <c r="B213" s="8" t="s">
        <v>142</v>
      </c>
      <c r="C213" s="8">
        <v>111360339</v>
      </c>
      <c r="D213" s="8" t="s">
        <v>114</v>
      </c>
      <c r="E213" s="8">
        <v>61</v>
      </c>
      <c r="F213" s="21">
        <v>2005</v>
      </c>
      <c r="G213" s="21">
        <f aca="true" t="shared" si="13" ref="G213:G225">F213</f>
        <v>2005</v>
      </c>
      <c r="H213" s="24">
        <v>1</v>
      </c>
      <c r="I213" s="8">
        <v>61</v>
      </c>
      <c r="J213" s="8">
        <v>31</v>
      </c>
    </row>
    <row r="214" spans="1:10" ht="15">
      <c r="A214" s="26">
        <f t="shared" si="12"/>
        <v>3</v>
      </c>
      <c r="B214" s="8" t="s">
        <v>179</v>
      </c>
      <c r="C214" s="8">
        <v>111360778</v>
      </c>
      <c r="D214" s="8" t="s">
        <v>114</v>
      </c>
      <c r="E214" s="8">
        <v>160</v>
      </c>
      <c r="F214" s="21">
        <v>2011</v>
      </c>
      <c r="G214" s="21">
        <f t="shared" si="13"/>
        <v>2011</v>
      </c>
      <c r="H214" s="24">
        <v>1</v>
      </c>
      <c r="I214" s="8">
        <v>160</v>
      </c>
      <c r="J214" s="8">
        <v>80</v>
      </c>
    </row>
    <row r="215" spans="1:10" ht="15">
      <c r="A215" s="26">
        <f t="shared" si="12"/>
        <v>4</v>
      </c>
      <c r="B215" s="8" t="s">
        <v>46</v>
      </c>
      <c r="C215" s="8" t="s">
        <v>180</v>
      </c>
      <c r="D215" s="8" t="s">
        <v>114</v>
      </c>
      <c r="E215" s="8">
        <v>1500</v>
      </c>
      <c r="F215" s="21">
        <v>2013</v>
      </c>
      <c r="G215" s="21">
        <f t="shared" si="13"/>
        <v>2013</v>
      </c>
      <c r="H215" s="24">
        <f>1+1+1+1+1+1</f>
        <v>6</v>
      </c>
      <c r="I215" s="8">
        <f>1500+1500+1500+1500+1500+1500</f>
        <v>9000</v>
      </c>
      <c r="J215" s="8">
        <v>4500</v>
      </c>
    </row>
    <row r="216" spans="1:10" ht="15">
      <c r="A216" s="26"/>
      <c r="B216" s="7"/>
      <c r="C216" s="8">
        <v>111361394</v>
      </c>
      <c r="D216" s="8"/>
      <c r="E216" s="8"/>
      <c r="F216" s="21"/>
      <c r="G216" s="21"/>
      <c r="H216" s="24"/>
      <c r="I216" s="8"/>
      <c r="J216" s="8"/>
    </row>
    <row r="217" spans="1:10" ht="15">
      <c r="A217" s="26"/>
      <c r="B217" s="10" t="s">
        <v>117</v>
      </c>
      <c r="C217" s="9"/>
      <c r="D217" s="9"/>
      <c r="E217" s="9"/>
      <c r="F217" s="33"/>
      <c r="G217" s="33"/>
      <c r="H217" s="34"/>
      <c r="I217" s="9">
        <f>SUM(I212:I215)</f>
        <v>9267</v>
      </c>
      <c r="J217" s="9">
        <f>SUM(J212:J216)</f>
        <v>4634</v>
      </c>
    </row>
    <row r="218" spans="1:10" ht="15">
      <c r="A218" s="26"/>
      <c r="B218" s="9" t="s">
        <v>181</v>
      </c>
      <c r="C218" s="8"/>
      <c r="D218" s="8"/>
      <c r="E218" s="8"/>
      <c r="F218" s="21"/>
      <c r="G218" s="21"/>
      <c r="H218" s="24"/>
      <c r="I218" s="8"/>
      <c r="J218" s="8"/>
    </row>
    <row r="219" spans="1:10" ht="15">
      <c r="A219" s="26">
        <f t="shared" si="12"/>
        <v>1</v>
      </c>
      <c r="B219" s="8" t="s">
        <v>67</v>
      </c>
      <c r="C219" s="8">
        <v>111360328</v>
      </c>
      <c r="D219" s="8" t="s">
        <v>114</v>
      </c>
      <c r="E219" s="8">
        <v>122</v>
      </c>
      <c r="F219" s="21">
        <v>2004</v>
      </c>
      <c r="G219" s="21">
        <f t="shared" si="13"/>
        <v>2004</v>
      </c>
      <c r="H219" s="24">
        <v>1</v>
      </c>
      <c r="I219" s="8">
        <v>122</v>
      </c>
      <c r="J219" s="8">
        <v>61</v>
      </c>
    </row>
    <row r="220" spans="1:10" ht="15">
      <c r="A220" s="26">
        <f t="shared" si="12"/>
        <v>2</v>
      </c>
      <c r="B220" s="8" t="s">
        <v>182</v>
      </c>
      <c r="C220" s="8">
        <v>111360804</v>
      </c>
      <c r="D220" s="8" t="s">
        <v>114</v>
      </c>
      <c r="E220" s="8">
        <v>990</v>
      </c>
      <c r="F220" s="21">
        <v>2010</v>
      </c>
      <c r="G220" s="21">
        <f t="shared" si="13"/>
        <v>2010</v>
      </c>
      <c r="H220" s="24">
        <v>1</v>
      </c>
      <c r="I220" s="8">
        <v>990</v>
      </c>
      <c r="J220" s="8">
        <v>495</v>
      </c>
    </row>
    <row r="221" spans="1:10" ht="15">
      <c r="A221" s="26">
        <f t="shared" si="12"/>
        <v>3</v>
      </c>
      <c r="B221" s="8" t="s">
        <v>183</v>
      </c>
      <c r="C221" s="8">
        <v>111360810</v>
      </c>
      <c r="D221" s="8" t="s">
        <v>114</v>
      </c>
      <c r="E221" s="8">
        <v>160</v>
      </c>
      <c r="F221" s="21">
        <v>2010</v>
      </c>
      <c r="G221" s="21">
        <f t="shared" si="13"/>
        <v>2010</v>
      </c>
      <c r="H221" s="24">
        <v>1</v>
      </c>
      <c r="I221" s="8">
        <v>160</v>
      </c>
      <c r="J221" s="8">
        <v>80</v>
      </c>
    </row>
    <row r="222" spans="1:10" ht="15">
      <c r="A222" s="26">
        <f t="shared" si="12"/>
        <v>4</v>
      </c>
      <c r="B222" s="8" t="s">
        <v>184</v>
      </c>
      <c r="C222" s="8">
        <v>111360811</v>
      </c>
      <c r="D222" s="8" t="s">
        <v>114</v>
      </c>
      <c r="E222" s="8">
        <v>145</v>
      </c>
      <c r="F222" s="21">
        <v>2010</v>
      </c>
      <c r="G222" s="21">
        <f t="shared" si="13"/>
        <v>2010</v>
      </c>
      <c r="H222" s="24">
        <v>1</v>
      </c>
      <c r="I222" s="8">
        <v>145</v>
      </c>
      <c r="J222" s="8">
        <v>73</v>
      </c>
    </row>
    <row r="223" spans="1:10" ht="15">
      <c r="A223" s="26">
        <f t="shared" si="12"/>
        <v>5</v>
      </c>
      <c r="B223" s="8" t="s">
        <v>185</v>
      </c>
      <c r="C223" s="8">
        <v>111360813</v>
      </c>
      <c r="D223" s="8" t="s">
        <v>114</v>
      </c>
      <c r="E223" s="8">
        <v>996</v>
      </c>
      <c r="F223" s="21">
        <v>2010</v>
      </c>
      <c r="G223" s="21">
        <f t="shared" si="13"/>
        <v>2010</v>
      </c>
      <c r="H223" s="24">
        <v>1</v>
      </c>
      <c r="I223" s="8">
        <v>996</v>
      </c>
      <c r="J223" s="8">
        <v>498</v>
      </c>
    </row>
    <row r="224" spans="1:10" ht="15">
      <c r="A224" s="26">
        <f t="shared" si="12"/>
        <v>6</v>
      </c>
      <c r="B224" s="28" t="s">
        <v>186</v>
      </c>
      <c r="C224" s="8">
        <v>111360816</v>
      </c>
      <c r="D224" s="8" t="s">
        <v>114</v>
      </c>
      <c r="E224" s="8">
        <v>770</v>
      </c>
      <c r="F224" s="21">
        <v>2010</v>
      </c>
      <c r="G224" s="21">
        <f t="shared" si="13"/>
        <v>2010</v>
      </c>
      <c r="H224" s="24">
        <v>1</v>
      </c>
      <c r="I224" s="8">
        <v>770</v>
      </c>
      <c r="J224" s="8">
        <v>385</v>
      </c>
    </row>
    <row r="225" spans="1:10" ht="15">
      <c r="A225" s="26">
        <f t="shared" si="12"/>
        <v>7</v>
      </c>
      <c r="B225" s="8" t="s">
        <v>187</v>
      </c>
      <c r="C225" s="8">
        <v>111361385</v>
      </c>
      <c r="D225" s="8" t="s">
        <v>114</v>
      </c>
      <c r="E225" s="8">
        <v>980</v>
      </c>
      <c r="F225" s="21">
        <v>2013</v>
      </c>
      <c r="G225" s="21">
        <f t="shared" si="13"/>
        <v>2013</v>
      </c>
      <c r="H225" s="24">
        <v>1</v>
      </c>
      <c r="I225" s="8">
        <v>980</v>
      </c>
      <c r="J225" s="8">
        <v>490</v>
      </c>
    </row>
    <row r="226" spans="1:10" ht="15">
      <c r="A226" s="26"/>
      <c r="B226" s="10" t="s">
        <v>117</v>
      </c>
      <c r="C226" s="9"/>
      <c r="D226" s="9"/>
      <c r="E226" s="9"/>
      <c r="F226" s="33"/>
      <c r="G226" s="33"/>
      <c r="H226" s="34"/>
      <c r="I226" s="9">
        <f>SUM(I219:I225)</f>
        <v>4163</v>
      </c>
      <c r="J226" s="9">
        <f>SUM(J219:J225)</f>
        <v>2082</v>
      </c>
    </row>
    <row r="227" spans="1:10" ht="15">
      <c r="A227" s="26"/>
      <c r="B227" s="9" t="s">
        <v>188</v>
      </c>
      <c r="C227" s="8"/>
      <c r="D227" s="8"/>
      <c r="E227" s="8"/>
      <c r="F227" s="21"/>
      <c r="G227" s="21"/>
      <c r="H227" s="24"/>
      <c r="I227" s="8"/>
      <c r="J227" s="8"/>
    </row>
    <row r="228" spans="1:10" ht="15">
      <c r="A228" s="26">
        <f t="shared" si="12"/>
        <v>1</v>
      </c>
      <c r="B228" s="8" t="s">
        <v>189</v>
      </c>
      <c r="C228" s="8">
        <v>111360363</v>
      </c>
      <c r="D228" s="8" t="s">
        <v>114</v>
      </c>
      <c r="E228" s="8">
        <v>798</v>
      </c>
      <c r="F228" s="21">
        <v>2007</v>
      </c>
      <c r="G228" s="21">
        <v>2007</v>
      </c>
      <c r="H228" s="24">
        <v>1</v>
      </c>
      <c r="I228" s="8">
        <v>798</v>
      </c>
      <c r="J228" s="8">
        <v>399</v>
      </c>
    </row>
    <row r="229" spans="1:10" ht="15">
      <c r="A229" s="26" t="s">
        <v>173</v>
      </c>
      <c r="B229" s="10" t="s">
        <v>117</v>
      </c>
      <c r="C229" s="9"/>
      <c r="D229" s="9"/>
      <c r="E229" s="9"/>
      <c r="F229" s="33"/>
      <c r="G229" s="33"/>
      <c r="H229" s="34"/>
      <c r="I229" s="9">
        <f>SUM(I228)</f>
        <v>798</v>
      </c>
      <c r="J229" s="9">
        <f>SUM(J228)</f>
        <v>399</v>
      </c>
    </row>
    <row r="230" spans="1:10" ht="15">
      <c r="A230" s="26"/>
      <c r="B230" s="9" t="s">
        <v>190</v>
      </c>
      <c r="C230" s="8"/>
      <c r="D230" s="8"/>
      <c r="E230" s="8"/>
      <c r="F230" s="21"/>
      <c r="G230" s="21"/>
      <c r="H230" s="24"/>
      <c r="I230" s="8"/>
      <c r="J230" s="8"/>
    </row>
    <row r="231" spans="1:10" ht="15">
      <c r="A231" s="26"/>
      <c r="B231" s="8" t="s">
        <v>191</v>
      </c>
      <c r="C231" s="8" t="s">
        <v>192</v>
      </c>
      <c r="D231" s="8" t="s">
        <v>114</v>
      </c>
      <c r="E231" s="8">
        <v>230</v>
      </c>
      <c r="F231" s="21">
        <v>2006</v>
      </c>
      <c r="G231" s="21">
        <f>F231</f>
        <v>2006</v>
      </c>
      <c r="H231" s="24">
        <f>1+1+1</f>
        <v>3</v>
      </c>
      <c r="I231" s="8">
        <f>230+230+230</f>
        <v>690</v>
      </c>
      <c r="J231" s="8">
        <v>345</v>
      </c>
    </row>
    <row r="232" spans="1:10" ht="15">
      <c r="A232" s="26"/>
      <c r="B232" s="8"/>
      <c r="C232" s="8">
        <v>111360344</v>
      </c>
      <c r="D232" s="8"/>
      <c r="E232" s="8"/>
      <c r="F232" s="21"/>
      <c r="G232" s="21"/>
      <c r="H232" s="24"/>
      <c r="I232" s="8"/>
      <c r="J232" s="8"/>
    </row>
    <row r="233" spans="1:10" ht="15">
      <c r="A233" s="26">
        <f>A231+1</f>
        <v>1</v>
      </c>
      <c r="B233" s="8" t="s">
        <v>193</v>
      </c>
      <c r="C233" s="8">
        <v>111360341</v>
      </c>
      <c r="D233" s="8" t="s">
        <v>114</v>
      </c>
      <c r="E233" s="8">
        <v>384</v>
      </c>
      <c r="F233" s="21">
        <v>2006</v>
      </c>
      <c r="G233" s="21">
        <f aca="true" t="shared" si="14" ref="G233:G244">F233</f>
        <v>2006</v>
      </c>
      <c r="H233" s="24">
        <v>1</v>
      </c>
      <c r="I233" s="8">
        <v>384</v>
      </c>
      <c r="J233" s="8">
        <v>192</v>
      </c>
    </row>
    <row r="234" spans="1:10" ht="15">
      <c r="A234" s="26">
        <f t="shared" si="12"/>
        <v>2</v>
      </c>
      <c r="B234" s="8" t="s">
        <v>194</v>
      </c>
      <c r="C234" s="8" t="s">
        <v>195</v>
      </c>
      <c r="D234" s="8" t="s">
        <v>114</v>
      </c>
      <c r="E234" s="8">
        <v>46</v>
      </c>
      <c r="F234" s="21">
        <v>2004</v>
      </c>
      <c r="G234" s="21">
        <f t="shared" si="14"/>
        <v>2004</v>
      </c>
      <c r="H234" s="24">
        <f>1+1</f>
        <v>2</v>
      </c>
      <c r="I234" s="8">
        <f>46+46</f>
        <v>92</v>
      </c>
      <c r="J234" s="8">
        <v>46</v>
      </c>
    </row>
    <row r="235" spans="1:10" ht="15">
      <c r="A235" s="26"/>
      <c r="B235" s="8"/>
      <c r="C235" s="8">
        <v>111360071</v>
      </c>
      <c r="D235" s="8"/>
      <c r="E235" s="8"/>
      <c r="F235" s="21"/>
      <c r="G235" s="21"/>
      <c r="H235" s="24"/>
      <c r="I235" s="8"/>
      <c r="J235" s="8"/>
    </row>
    <row r="236" spans="1:10" ht="15">
      <c r="A236" s="26">
        <f>A234+1</f>
        <v>3</v>
      </c>
      <c r="B236" s="8" t="s">
        <v>196</v>
      </c>
      <c r="C236" s="8">
        <v>111360255</v>
      </c>
      <c r="D236" s="8" t="s">
        <v>114</v>
      </c>
      <c r="E236" s="8">
        <v>83</v>
      </c>
      <c r="F236" s="21">
        <v>2005</v>
      </c>
      <c r="G236" s="21">
        <f t="shared" si="14"/>
        <v>2005</v>
      </c>
      <c r="H236" s="24">
        <v>1</v>
      </c>
      <c r="I236" s="8">
        <v>83</v>
      </c>
      <c r="J236" s="8">
        <v>42</v>
      </c>
    </row>
    <row r="237" spans="1:10" ht="15">
      <c r="A237" s="26">
        <f t="shared" si="12"/>
        <v>4</v>
      </c>
      <c r="B237" s="8" t="s">
        <v>142</v>
      </c>
      <c r="C237" s="8" t="s">
        <v>197</v>
      </c>
      <c r="D237" s="8" t="s">
        <v>114</v>
      </c>
      <c r="E237" s="8">
        <v>61</v>
      </c>
      <c r="F237" s="21">
        <v>2006</v>
      </c>
      <c r="G237" s="21">
        <f t="shared" si="14"/>
        <v>2006</v>
      </c>
      <c r="H237" s="24">
        <f>1+1</f>
        <v>2</v>
      </c>
      <c r="I237" s="8">
        <f>61+61</f>
        <v>122</v>
      </c>
      <c r="J237" s="8">
        <v>61</v>
      </c>
    </row>
    <row r="238" spans="1:10" ht="15">
      <c r="A238" s="26"/>
      <c r="B238" s="8"/>
      <c r="C238" s="8">
        <v>111360331</v>
      </c>
      <c r="D238" s="8"/>
      <c r="E238" s="8"/>
      <c r="F238" s="21"/>
      <c r="G238" s="21"/>
      <c r="H238" s="24"/>
      <c r="I238" s="8"/>
      <c r="J238" s="8"/>
    </row>
    <row r="239" spans="1:10" ht="15">
      <c r="A239" s="26">
        <f>A237+1</f>
        <v>5</v>
      </c>
      <c r="B239" s="8" t="s">
        <v>193</v>
      </c>
      <c r="C239" s="8">
        <v>111360340</v>
      </c>
      <c r="D239" s="8" t="s">
        <v>114</v>
      </c>
      <c r="E239" s="8">
        <v>436</v>
      </c>
      <c r="F239" s="21">
        <v>2006</v>
      </c>
      <c r="G239" s="21">
        <f t="shared" si="14"/>
        <v>2006</v>
      </c>
      <c r="H239" s="24">
        <v>1</v>
      </c>
      <c r="I239" s="8">
        <v>436</v>
      </c>
      <c r="J239" s="8">
        <v>218</v>
      </c>
    </row>
    <row r="240" spans="1:10" ht="15">
      <c r="A240" s="26">
        <f t="shared" si="12"/>
        <v>6</v>
      </c>
      <c r="B240" s="8" t="s">
        <v>198</v>
      </c>
      <c r="C240" s="8">
        <v>111360362</v>
      </c>
      <c r="D240" s="8" t="s">
        <v>114</v>
      </c>
      <c r="E240" s="8">
        <v>716</v>
      </c>
      <c r="F240" s="21">
        <v>2007</v>
      </c>
      <c r="G240" s="21">
        <f t="shared" si="14"/>
        <v>2007</v>
      </c>
      <c r="H240" s="24">
        <v>1</v>
      </c>
      <c r="I240" s="8">
        <v>716</v>
      </c>
      <c r="J240" s="8">
        <v>358</v>
      </c>
    </row>
    <row r="241" spans="1:10" ht="15">
      <c r="A241" s="26">
        <f t="shared" si="12"/>
        <v>7</v>
      </c>
      <c r="B241" s="8" t="s">
        <v>199</v>
      </c>
      <c r="C241" s="8">
        <v>111360788</v>
      </c>
      <c r="D241" s="8" t="s">
        <v>114</v>
      </c>
      <c r="E241" s="8">
        <v>800</v>
      </c>
      <c r="F241" s="21">
        <v>2010</v>
      </c>
      <c r="G241" s="21">
        <f t="shared" si="14"/>
        <v>2010</v>
      </c>
      <c r="H241" s="24">
        <v>1</v>
      </c>
      <c r="I241" s="8">
        <v>800</v>
      </c>
      <c r="J241" s="8">
        <v>400</v>
      </c>
    </row>
    <row r="242" spans="1:10" ht="15">
      <c r="A242" s="26">
        <f t="shared" si="12"/>
        <v>8</v>
      </c>
      <c r="B242" s="8" t="s">
        <v>200</v>
      </c>
      <c r="C242" s="8">
        <v>111360776</v>
      </c>
      <c r="D242" s="8" t="s">
        <v>114</v>
      </c>
      <c r="E242" s="8">
        <v>124</v>
      </c>
      <c r="F242" s="21">
        <v>2011</v>
      </c>
      <c r="G242" s="21">
        <f t="shared" si="14"/>
        <v>2011</v>
      </c>
      <c r="H242" s="24">
        <v>1</v>
      </c>
      <c r="I242" s="8">
        <v>124</v>
      </c>
      <c r="J242" s="8">
        <v>62</v>
      </c>
    </row>
    <row r="243" spans="1:10" ht="15">
      <c r="A243" s="26">
        <f t="shared" si="12"/>
        <v>9</v>
      </c>
      <c r="B243" s="8" t="s">
        <v>201</v>
      </c>
      <c r="C243" s="8">
        <v>111361413</v>
      </c>
      <c r="D243" s="8" t="s">
        <v>114</v>
      </c>
      <c r="E243" s="8">
        <v>1800</v>
      </c>
      <c r="F243" s="21">
        <v>2014</v>
      </c>
      <c r="G243" s="21">
        <f t="shared" si="14"/>
        <v>2014</v>
      </c>
      <c r="H243" s="24">
        <v>1</v>
      </c>
      <c r="I243" s="8">
        <v>1800</v>
      </c>
      <c r="J243" s="8">
        <v>900</v>
      </c>
    </row>
    <row r="244" spans="1:10" ht="15">
      <c r="A244" s="26">
        <f t="shared" si="12"/>
        <v>10</v>
      </c>
      <c r="B244" s="8" t="s">
        <v>202</v>
      </c>
      <c r="C244" s="8">
        <v>111361447</v>
      </c>
      <c r="D244" s="8" t="s">
        <v>114</v>
      </c>
      <c r="E244" s="8">
        <v>5500</v>
      </c>
      <c r="F244" s="21">
        <v>1016</v>
      </c>
      <c r="G244" s="21">
        <f t="shared" si="14"/>
        <v>1016</v>
      </c>
      <c r="H244" s="24">
        <v>1</v>
      </c>
      <c r="I244" s="8">
        <v>5500</v>
      </c>
      <c r="J244" s="8">
        <v>2750</v>
      </c>
    </row>
    <row r="245" spans="1:10" ht="15">
      <c r="A245" s="26"/>
      <c r="B245" s="10" t="s">
        <v>117</v>
      </c>
      <c r="C245" s="9"/>
      <c r="D245" s="9"/>
      <c r="E245" s="9"/>
      <c r="F245" s="33"/>
      <c r="G245" s="9"/>
      <c r="H245" s="34"/>
      <c r="I245" s="9">
        <f>SUM(I231:I244)</f>
        <v>10747</v>
      </c>
      <c r="J245" s="9">
        <f>SUM(J231:J244)</f>
        <v>5374</v>
      </c>
    </row>
    <row r="246" spans="1:10" ht="15">
      <c r="A246" s="26"/>
      <c r="B246" s="9" t="s">
        <v>203</v>
      </c>
      <c r="C246" s="8"/>
      <c r="D246" s="8"/>
      <c r="E246" s="8"/>
      <c r="F246" s="21"/>
      <c r="G246" s="8"/>
      <c r="H246" s="24"/>
      <c r="I246" s="8"/>
      <c r="J246" s="8"/>
    </row>
    <row r="247" spans="1:10" ht="15">
      <c r="A247" s="26">
        <f t="shared" si="12"/>
        <v>1</v>
      </c>
      <c r="B247" s="8" t="s">
        <v>67</v>
      </c>
      <c r="C247" s="8">
        <v>111360329</v>
      </c>
      <c r="D247" s="8" t="s">
        <v>114</v>
      </c>
      <c r="E247" s="8">
        <v>122</v>
      </c>
      <c r="F247" s="21">
        <v>2004</v>
      </c>
      <c r="G247" s="8">
        <f>F247</f>
        <v>2004</v>
      </c>
      <c r="H247" s="24">
        <v>1</v>
      </c>
      <c r="I247" s="8">
        <v>122</v>
      </c>
      <c r="J247" s="8">
        <v>61</v>
      </c>
    </row>
    <row r="248" spans="1:10" ht="15">
      <c r="A248" s="26">
        <f t="shared" si="12"/>
        <v>2</v>
      </c>
      <c r="B248" s="8" t="s">
        <v>189</v>
      </c>
      <c r="C248" s="8">
        <v>111360365</v>
      </c>
      <c r="D248" s="8" t="s">
        <v>114</v>
      </c>
      <c r="E248" s="8">
        <v>951</v>
      </c>
      <c r="F248" s="21">
        <v>2007</v>
      </c>
      <c r="G248" s="8">
        <f aca="true" t="shared" si="15" ref="G248:G254">F248</f>
        <v>2007</v>
      </c>
      <c r="H248" s="24">
        <v>1</v>
      </c>
      <c r="I248" s="8">
        <v>951</v>
      </c>
      <c r="J248" s="8">
        <v>476</v>
      </c>
    </row>
    <row r="249" spans="1:10" ht="15">
      <c r="A249" s="26">
        <f t="shared" si="12"/>
        <v>3</v>
      </c>
      <c r="B249" s="8" t="s">
        <v>204</v>
      </c>
      <c r="C249" s="8">
        <v>111361454</v>
      </c>
      <c r="D249" s="8" t="s">
        <v>114</v>
      </c>
      <c r="E249" s="8">
        <v>2050</v>
      </c>
      <c r="F249" s="21">
        <v>2007</v>
      </c>
      <c r="G249" s="8">
        <f t="shared" si="15"/>
        <v>2007</v>
      </c>
      <c r="H249" s="24">
        <v>1</v>
      </c>
      <c r="I249" s="8">
        <v>2050</v>
      </c>
      <c r="J249" s="8">
        <v>1025</v>
      </c>
    </row>
    <row r="250" spans="1:10" ht="15">
      <c r="A250" s="26">
        <f t="shared" si="12"/>
        <v>4</v>
      </c>
      <c r="B250" s="8" t="s">
        <v>205</v>
      </c>
      <c r="C250" s="8">
        <v>111361453</v>
      </c>
      <c r="D250" s="8" t="s">
        <v>114</v>
      </c>
      <c r="E250" s="8">
        <v>2055</v>
      </c>
      <c r="F250" s="21">
        <v>2017</v>
      </c>
      <c r="G250" s="8">
        <f t="shared" si="15"/>
        <v>2017</v>
      </c>
      <c r="H250" s="24">
        <v>1</v>
      </c>
      <c r="I250" s="8">
        <v>2055</v>
      </c>
      <c r="J250" s="8">
        <v>1028</v>
      </c>
    </row>
    <row r="251" spans="1:10" ht="15">
      <c r="A251" s="26">
        <f t="shared" si="12"/>
        <v>5</v>
      </c>
      <c r="B251" s="8" t="s">
        <v>206</v>
      </c>
      <c r="C251" s="8">
        <v>111361567</v>
      </c>
      <c r="D251" s="8" t="s">
        <v>114</v>
      </c>
      <c r="E251" s="8">
        <v>5160</v>
      </c>
      <c r="F251" s="21">
        <v>2017</v>
      </c>
      <c r="G251" s="8">
        <f t="shared" si="15"/>
        <v>2017</v>
      </c>
      <c r="H251" s="24">
        <v>1</v>
      </c>
      <c r="I251" s="8">
        <v>5160</v>
      </c>
      <c r="J251" s="8">
        <v>2580</v>
      </c>
    </row>
    <row r="252" spans="1:10" ht="15">
      <c r="A252" s="26">
        <f t="shared" si="12"/>
        <v>6</v>
      </c>
      <c r="B252" s="8" t="s">
        <v>207</v>
      </c>
      <c r="C252" s="8">
        <v>111361569</v>
      </c>
      <c r="D252" s="8" t="s">
        <v>114</v>
      </c>
      <c r="E252" s="8">
        <v>4350</v>
      </c>
      <c r="F252" s="21">
        <v>2017</v>
      </c>
      <c r="G252" s="8">
        <f t="shared" si="15"/>
        <v>2017</v>
      </c>
      <c r="H252" s="24">
        <v>1</v>
      </c>
      <c r="I252" s="8">
        <v>4350</v>
      </c>
      <c r="J252" s="8">
        <v>2175</v>
      </c>
    </row>
    <row r="253" spans="1:10" ht="15">
      <c r="A253" s="26">
        <f t="shared" si="12"/>
        <v>7</v>
      </c>
      <c r="B253" s="8" t="s">
        <v>208</v>
      </c>
      <c r="C253" s="8">
        <v>111361570</v>
      </c>
      <c r="D253" s="8" t="s">
        <v>114</v>
      </c>
      <c r="E253" s="8">
        <v>5250</v>
      </c>
      <c r="F253" s="21">
        <v>2017</v>
      </c>
      <c r="G253" s="8">
        <f t="shared" si="15"/>
        <v>2017</v>
      </c>
      <c r="H253" s="24">
        <v>1</v>
      </c>
      <c r="I253" s="8">
        <v>5250</v>
      </c>
      <c r="J253" s="8">
        <v>2625</v>
      </c>
    </row>
    <row r="254" spans="1:10" ht="15">
      <c r="A254" s="26">
        <f t="shared" si="12"/>
        <v>8</v>
      </c>
      <c r="B254" s="8" t="s">
        <v>209</v>
      </c>
      <c r="C254" s="8">
        <v>111361573</v>
      </c>
      <c r="D254" s="8" t="s">
        <v>114</v>
      </c>
      <c r="E254" s="8">
        <v>4350</v>
      </c>
      <c r="F254" s="21">
        <v>2017</v>
      </c>
      <c r="G254" s="8">
        <f t="shared" si="15"/>
        <v>2017</v>
      </c>
      <c r="H254" s="24">
        <v>1</v>
      </c>
      <c r="I254" s="8">
        <v>4350</v>
      </c>
      <c r="J254" s="8">
        <v>2175</v>
      </c>
    </row>
    <row r="255" spans="1:10" ht="15">
      <c r="A255" s="26"/>
      <c r="B255" s="10" t="s">
        <v>117</v>
      </c>
      <c r="C255" s="9"/>
      <c r="D255" s="9"/>
      <c r="E255" s="9"/>
      <c r="F255" s="33"/>
      <c r="G255" s="9"/>
      <c r="H255" s="34"/>
      <c r="I255" s="9">
        <f>SUM(I247:I254)</f>
        <v>24288</v>
      </c>
      <c r="J255" s="9">
        <f>SUM(J247:J254)</f>
        <v>12145</v>
      </c>
    </row>
    <row r="256" spans="1:10" ht="15">
      <c r="A256" s="26"/>
      <c r="B256" s="35" t="s">
        <v>210</v>
      </c>
      <c r="C256" s="8"/>
      <c r="D256" s="8"/>
      <c r="E256" s="8"/>
      <c r="F256" s="21"/>
      <c r="G256" s="8"/>
      <c r="H256" s="24"/>
      <c r="I256" s="8"/>
      <c r="J256" s="8"/>
    </row>
    <row r="257" spans="1:10" ht="15">
      <c r="A257" s="26">
        <f t="shared" si="12"/>
        <v>1</v>
      </c>
      <c r="B257" s="8" t="s">
        <v>211</v>
      </c>
      <c r="C257" s="8" t="s">
        <v>212</v>
      </c>
      <c r="D257" s="8" t="s">
        <v>114</v>
      </c>
      <c r="E257" s="8">
        <v>260</v>
      </c>
      <c r="F257" s="21">
        <v>2005</v>
      </c>
      <c r="G257" s="8">
        <f>F257</f>
        <v>2005</v>
      </c>
      <c r="H257" s="24">
        <f>1+1</f>
        <v>2</v>
      </c>
      <c r="I257" s="8">
        <f>260+260</f>
        <v>520</v>
      </c>
      <c r="J257" s="8">
        <v>260</v>
      </c>
    </row>
    <row r="258" spans="1:10" ht="15">
      <c r="A258" s="26"/>
      <c r="B258" s="8"/>
      <c r="C258" s="8">
        <v>111360237</v>
      </c>
      <c r="D258" s="8"/>
      <c r="E258" s="8"/>
      <c r="F258" s="21"/>
      <c r="G258" s="8"/>
      <c r="H258" s="24"/>
      <c r="I258" s="8"/>
      <c r="J258" s="8"/>
    </row>
    <row r="259" spans="1:10" ht="15">
      <c r="A259" s="26">
        <f>A257+1</f>
        <v>2</v>
      </c>
      <c r="B259" s="8" t="s">
        <v>149</v>
      </c>
      <c r="C259" s="8">
        <v>111361232</v>
      </c>
      <c r="D259" s="8" t="s">
        <v>114</v>
      </c>
      <c r="E259" s="8">
        <v>359</v>
      </c>
      <c r="F259" s="21">
        <v>2012</v>
      </c>
      <c r="G259" s="8">
        <f>F259</f>
        <v>2012</v>
      </c>
      <c r="H259" s="24">
        <v>1</v>
      </c>
      <c r="I259" s="8">
        <v>359</v>
      </c>
      <c r="J259" s="8">
        <v>180</v>
      </c>
    </row>
    <row r="260" spans="1:10" ht="15">
      <c r="A260" s="26">
        <f t="shared" si="12"/>
        <v>3</v>
      </c>
      <c r="B260" s="8" t="s">
        <v>51</v>
      </c>
      <c r="C260" s="8">
        <v>111361292</v>
      </c>
      <c r="D260" s="8" t="s">
        <v>114</v>
      </c>
      <c r="E260" s="8">
        <v>138</v>
      </c>
      <c r="F260" s="21">
        <v>2012</v>
      </c>
      <c r="G260" s="8">
        <f>F260</f>
        <v>2012</v>
      </c>
      <c r="H260" s="24">
        <v>1</v>
      </c>
      <c r="I260" s="8">
        <v>138</v>
      </c>
      <c r="J260" s="8">
        <v>69</v>
      </c>
    </row>
    <row r="261" spans="1:10" ht="15">
      <c r="A261" s="26">
        <f t="shared" si="12"/>
        <v>4</v>
      </c>
      <c r="B261" s="8" t="s">
        <v>213</v>
      </c>
      <c r="C261" s="8">
        <v>111361412</v>
      </c>
      <c r="D261" s="8" t="s">
        <v>114</v>
      </c>
      <c r="E261" s="8">
        <v>567</v>
      </c>
      <c r="F261" s="21">
        <v>2014</v>
      </c>
      <c r="G261" s="8">
        <f>F261</f>
        <v>2014</v>
      </c>
      <c r="H261" s="24">
        <v>1</v>
      </c>
      <c r="I261" s="8">
        <v>567</v>
      </c>
      <c r="J261" s="8">
        <v>284</v>
      </c>
    </row>
    <row r="262" spans="1:10" ht="15">
      <c r="A262" s="26">
        <f>A261+1</f>
        <v>5</v>
      </c>
      <c r="B262" s="8" t="s">
        <v>214</v>
      </c>
      <c r="C262" s="8">
        <v>111361449</v>
      </c>
      <c r="D262" s="8" t="s">
        <v>114</v>
      </c>
      <c r="E262" s="8">
        <v>2600</v>
      </c>
      <c r="F262" s="21">
        <v>2016</v>
      </c>
      <c r="G262" s="8">
        <f>F262</f>
        <v>2016</v>
      </c>
      <c r="H262" s="24">
        <v>1</v>
      </c>
      <c r="I262" s="8">
        <v>2600</v>
      </c>
      <c r="J262" s="8">
        <v>1300</v>
      </c>
    </row>
    <row r="263" spans="1:10" ht="15">
      <c r="A263" s="26" t="s">
        <v>173</v>
      </c>
      <c r="B263" s="10" t="s">
        <v>117</v>
      </c>
      <c r="C263" s="9"/>
      <c r="D263" s="9"/>
      <c r="E263" s="9"/>
      <c r="F263" s="33"/>
      <c r="G263" s="9"/>
      <c r="H263" s="34"/>
      <c r="I263" s="9">
        <f>SUM(I257:I262)</f>
        <v>4184</v>
      </c>
      <c r="J263" s="9">
        <f>SUM(J257:J262)</f>
        <v>2093</v>
      </c>
    </row>
    <row r="264" spans="1:10" ht="15">
      <c r="A264" s="26"/>
      <c r="B264" s="9" t="s">
        <v>215</v>
      </c>
      <c r="C264" s="8"/>
      <c r="D264" s="8"/>
      <c r="E264" s="8"/>
      <c r="F264" s="21"/>
      <c r="G264" s="8"/>
      <c r="H264" s="24"/>
      <c r="I264" s="8"/>
      <c r="J264" s="8"/>
    </row>
    <row r="265" spans="1:10" ht="15">
      <c r="A265" s="26"/>
      <c r="B265" s="8" t="s">
        <v>115</v>
      </c>
      <c r="C265" s="8">
        <v>111360248</v>
      </c>
      <c r="D265" s="8" t="s">
        <v>114</v>
      </c>
      <c r="E265" s="8">
        <v>67</v>
      </c>
      <c r="F265" s="21">
        <v>2005</v>
      </c>
      <c r="G265" s="8">
        <f>F265</f>
        <v>2005</v>
      </c>
      <c r="H265" s="24">
        <v>1</v>
      </c>
      <c r="I265" s="8">
        <v>67</v>
      </c>
      <c r="J265" s="8">
        <v>34</v>
      </c>
    </row>
    <row r="266" spans="1:10" ht="15">
      <c r="A266" s="26">
        <f t="shared" si="12"/>
        <v>1</v>
      </c>
      <c r="B266" s="8" t="s">
        <v>216</v>
      </c>
      <c r="C266" s="8">
        <v>111360752</v>
      </c>
      <c r="D266" s="8" t="s">
        <v>114</v>
      </c>
      <c r="E266" s="8">
        <v>777</v>
      </c>
      <c r="F266" s="21">
        <v>2010</v>
      </c>
      <c r="G266" s="8">
        <f>F266</f>
        <v>2010</v>
      </c>
      <c r="H266" s="24">
        <v>1</v>
      </c>
      <c r="I266" s="8">
        <v>777</v>
      </c>
      <c r="J266" s="8">
        <v>389</v>
      </c>
    </row>
    <row r="267" spans="1:10" ht="15">
      <c r="A267" s="26">
        <f t="shared" si="12"/>
        <v>2</v>
      </c>
      <c r="B267" s="8" t="s">
        <v>217</v>
      </c>
      <c r="C267" s="8">
        <v>111360775</v>
      </c>
      <c r="D267" s="8" t="s">
        <v>114</v>
      </c>
      <c r="E267" s="8">
        <v>603</v>
      </c>
      <c r="F267" s="21">
        <v>2010</v>
      </c>
      <c r="G267" s="8">
        <f>F267</f>
        <v>2010</v>
      </c>
      <c r="H267" s="24">
        <v>1</v>
      </c>
      <c r="I267" s="8">
        <v>603</v>
      </c>
      <c r="J267" s="8">
        <v>302</v>
      </c>
    </row>
    <row r="268" spans="1:10" ht="15">
      <c r="A268" s="26">
        <f t="shared" si="12"/>
        <v>3</v>
      </c>
      <c r="B268" s="8" t="s">
        <v>218</v>
      </c>
      <c r="C268" s="8">
        <v>111360795</v>
      </c>
      <c r="D268" s="8" t="s">
        <v>114</v>
      </c>
      <c r="E268" s="8">
        <v>160</v>
      </c>
      <c r="F268" s="21">
        <v>2011</v>
      </c>
      <c r="G268" s="8">
        <f>F268</f>
        <v>2011</v>
      </c>
      <c r="H268" s="24">
        <v>1</v>
      </c>
      <c r="I268" s="8">
        <v>160</v>
      </c>
      <c r="J268" s="8">
        <v>80</v>
      </c>
    </row>
    <row r="269" spans="1:10" ht="15">
      <c r="A269" s="26">
        <f t="shared" si="12"/>
        <v>4</v>
      </c>
      <c r="B269" s="10" t="s">
        <v>117</v>
      </c>
      <c r="C269" s="9"/>
      <c r="D269" s="9"/>
      <c r="E269" s="9"/>
      <c r="F269" s="33"/>
      <c r="G269" s="9"/>
      <c r="H269" s="34"/>
      <c r="I269" s="9">
        <f>SUM(I265:I268)</f>
        <v>1607</v>
      </c>
      <c r="J269" s="9">
        <f>SUM(J265:J268)</f>
        <v>805</v>
      </c>
    </row>
    <row r="270" spans="1:10" ht="15">
      <c r="A270" s="26"/>
      <c r="B270" s="9" t="s">
        <v>219</v>
      </c>
      <c r="C270" s="8"/>
      <c r="D270" s="8"/>
      <c r="E270" s="8"/>
      <c r="F270" s="21"/>
      <c r="G270" s="8"/>
      <c r="H270" s="24"/>
      <c r="I270" s="8"/>
      <c r="J270" s="8"/>
    </row>
    <row r="271" spans="1:10" ht="15">
      <c r="A271" s="26">
        <f t="shared" si="12"/>
        <v>1</v>
      </c>
      <c r="B271" s="8" t="s">
        <v>220</v>
      </c>
      <c r="C271" s="8">
        <v>111360243</v>
      </c>
      <c r="D271" s="8" t="s">
        <v>114</v>
      </c>
      <c r="E271" s="8">
        <v>176</v>
      </c>
      <c r="F271" s="21">
        <v>2005</v>
      </c>
      <c r="G271" s="8">
        <f>F271</f>
        <v>2005</v>
      </c>
      <c r="H271" s="24">
        <v>1</v>
      </c>
      <c r="I271" s="8">
        <v>176</v>
      </c>
      <c r="J271" s="8">
        <v>88</v>
      </c>
    </row>
    <row r="272" spans="1:10" ht="15">
      <c r="A272" s="26">
        <v>2</v>
      </c>
      <c r="B272" s="8" t="s">
        <v>183</v>
      </c>
      <c r="C272" s="8">
        <v>111360463</v>
      </c>
      <c r="D272" s="8" t="s">
        <v>114</v>
      </c>
      <c r="E272" s="8">
        <v>66</v>
      </c>
      <c r="F272" s="21">
        <v>2008</v>
      </c>
      <c r="G272" s="8">
        <f>F272</f>
        <v>2008</v>
      </c>
      <c r="H272" s="24">
        <v>1</v>
      </c>
      <c r="I272" s="8">
        <v>66</v>
      </c>
      <c r="J272" s="8">
        <v>33</v>
      </c>
    </row>
    <row r="273" spans="1:10" ht="15">
      <c r="A273" s="26">
        <v>3</v>
      </c>
      <c r="B273" s="8" t="s">
        <v>87</v>
      </c>
      <c r="C273" s="8">
        <v>111361230</v>
      </c>
      <c r="D273" s="8" t="s">
        <v>114</v>
      </c>
      <c r="E273" s="8">
        <v>359</v>
      </c>
      <c r="F273" s="21">
        <v>2012</v>
      </c>
      <c r="G273" s="8">
        <f>F273</f>
        <v>2012</v>
      </c>
      <c r="H273" s="24">
        <v>1</v>
      </c>
      <c r="I273" s="8">
        <v>359</v>
      </c>
      <c r="J273" s="8">
        <v>180</v>
      </c>
    </row>
    <row r="274" spans="1:10" ht="15">
      <c r="A274" s="26">
        <v>4</v>
      </c>
      <c r="B274" s="8" t="s">
        <v>89</v>
      </c>
      <c r="C274" s="8">
        <v>111361289</v>
      </c>
      <c r="D274" s="8" t="s">
        <v>114</v>
      </c>
      <c r="E274" s="8">
        <v>398</v>
      </c>
      <c r="F274" s="21">
        <v>2012</v>
      </c>
      <c r="G274" s="8">
        <f>F274</f>
        <v>2012</v>
      </c>
      <c r="H274" s="24">
        <v>1</v>
      </c>
      <c r="I274" s="8">
        <v>398</v>
      </c>
      <c r="J274" s="8">
        <v>199</v>
      </c>
    </row>
    <row r="275" spans="1:10" ht="15">
      <c r="A275" s="26">
        <v>5</v>
      </c>
      <c r="B275" s="8" t="s">
        <v>99</v>
      </c>
      <c r="C275" s="8">
        <v>111361236</v>
      </c>
      <c r="D275" s="8" t="s">
        <v>114</v>
      </c>
      <c r="E275" s="8">
        <v>241</v>
      </c>
      <c r="F275" s="21">
        <v>2012</v>
      </c>
      <c r="G275" s="8">
        <f>F275</f>
        <v>2012</v>
      </c>
      <c r="H275" s="24">
        <v>1</v>
      </c>
      <c r="I275" s="8">
        <v>241</v>
      </c>
      <c r="J275" s="8">
        <v>121</v>
      </c>
    </row>
    <row r="276" spans="1:10" ht="15">
      <c r="A276" s="26"/>
      <c r="B276" s="10" t="s">
        <v>117</v>
      </c>
      <c r="C276" s="9"/>
      <c r="D276" s="9"/>
      <c r="E276" s="9"/>
      <c r="F276" s="33"/>
      <c r="G276" s="9"/>
      <c r="H276" s="34"/>
      <c r="I276" s="9">
        <f>SUM(I271:I275)</f>
        <v>1240</v>
      </c>
      <c r="J276" s="9">
        <f>SUM(J271:J275)</f>
        <v>621</v>
      </c>
    </row>
    <row r="277" spans="1:10" ht="15">
      <c r="A277" s="26"/>
      <c r="B277" s="35" t="s">
        <v>221</v>
      </c>
      <c r="C277" s="8"/>
      <c r="D277" s="8"/>
      <c r="E277" s="8"/>
      <c r="F277" s="21"/>
      <c r="G277" s="8"/>
      <c r="H277" s="24"/>
      <c r="I277" s="8"/>
      <c r="J277" s="8"/>
    </row>
    <row r="278" spans="1:10" ht="15">
      <c r="A278" s="26">
        <f>A277+1</f>
        <v>1</v>
      </c>
      <c r="B278" s="8" t="s">
        <v>179</v>
      </c>
      <c r="C278" s="8">
        <v>111360791</v>
      </c>
      <c r="D278" s="8" t="s">
        <v>114</v>
      </c>
      <c r="E278" s="8">
        <v>160</v>
      </c>
      <c r="F278" s="21">
        <v>2011</v>
      </c>
      <c r="G278" s="8">
        <v>2011</v>
      </c>
      <c r="H278" s="24">
        <v>1</v>
      </c>
      <c r="I278" s="8">
        <v>160</v>
      </c>
      <c r="J278" s="8">
        <v>80</v>
      </c>
    </row>
    <row r="279" spans="1:10" ht="15">
      <c r="A279" s="26" t="s">
        <v>173</v>
      </c>
      <c r="B279" s="10" t="s">
        <v>117</v>
      </c>
      <c r="C279" s="9"/>
      <c r="D279" s="9"/>
      <c r="E279" s="9"/>
      <c r="F279" s="33"/>
      <c r="G279" s="9"/>
      <c r="H279" s="34"/>
      <c r="I279" s="9">
        <v>160</v>
      </c>
      <c r="J279" s="9">
        <v>80</v>
      </c>
    </row>
    <row r="280" spans="1:10" ht="15">
      <c r="A280" s="26"/>
      <c r="B280" s="9" t="s">
        <v>222</v>
      </c>
      <c r="C280" s="8"/>
      <c r="D280" s="8"/>
      <c r="E280" s="8"/>
      <c r="F280" s="21"/>
      <c r="G280" s="8"/>
      <c r="H280" s="24"/>
      <c r="I280" s="8"/>
      <c r="J280" s="8"/>
    </row>
    <row r="281" spans="1:10" ht="15">
      <c r="A281" s="26">
        <f>A280+1</f>
        <v>1</v>
      </c>
      <c r="B281" s="8" t="s">
        <v>223</v>
      </c>
      <c r="C281" s="8">
        <v>111360351</v>
      </c>
      <c r="D281" s="8" t="s">
        <v>114</v>
      </c>
      <c r="E281" s="8">
        <v>170</v>
      </c>
      <c r="F281" s="21">
        <v>2006</v>
      </c>
      <c r="G281" s="8">
        <f>F281</f>
        <v>2006</v>
      </c>
      <c r="H281" s="24">
        <v>1</v>
      </c>
      <c r="I281" s="8">
        <v>170</v>
      </c>
      <c r="J281" s="8">
        <v>85</v>
      </c>
    </row>
    <row r="282" spans="1:10" ht="15">
      <c r="A282" s="26">
        <f>A281+1</f>
        <v>2</v>
      </c>
      <c r="B282" s="8" t="s">
        <v>224</v>
      </c>
      <c r="C282" s="8">
        <v>111360352</v>
      </c>
      <c r="D282" s="8" t="s">
        <v>114</v>
      </c>
      <c r="E282" s="8">
        <v>161</v>
      </c>
      <c r="F282" s="21">
        <v>2006</v>
      </c>
      <c r="G282" s="8">
        <f aca="true" t="shared" si="16" ref="G282:G294">F282</f>
        <v>2006</v>
      </c>
      <c r="H282" s="24">
        <v>1</v>
      </c>
      <c r="I282" s="8">
        <v>161</v>
      </c>
      <c r="J282" s="8">
        <v>81</v>
      </c>
    </row>
    <row r="283" spans="1:10" ht="15">
      <c r="A283" s="26">
        <f>A282+1</f>
        <v>3</v>
      </c>
      <c r="B283" s="8" t="s">
        <v>225</v>
      </c>
      <c r="C283" s="8" t="s">
        <v>226</v>
      </c>
      <c r="D283" s="8" t="s">
        <v>114</v>
      </c>
      <c r="E283" s="8">
        <v>243</v>
      </c>
      <c r="F283" s="21">
        <v>2006</v>
      </c>
      <c r="G283" s="8">
        <f t="shared" si="16"/>
        <v>2006</v>
      </c>
      <c r="H283" s="24">
        <f>1+1</f>
        <v>2</v>
      </c>
      <c r="I283" s="8">
        <f>243+243</f>
        <v>486</v>
      </c>
      <c r="J283" s="8">
        <v>243</v>
      </c>
    </row>
    <row r="284" spans="1:10" ht="15">
      <c r="A284" s="26"/>
      <c r="B284" s="8"/>
      <c r="C284" s="8">
        <v>111360354</v>
      </c>
      <c r="D284" s="8"/>
      <c r="E284" s="8"/>
      <c r="F284" s="21"/>
      <c r="G284" s="8"/>
      <c r="H284" s="24"/>
      <c r="I284" s="8"/>
      <c r="J284" s="8"/>
    </row>
    <row r="285" spans="1:10" ht="15">
      <c r="A285" s="26">
        <f>A283+1</f>
        <v>4</v>
      </c>
      <c r="B285" s="8" t="s">
        <v>227</v>
      </c>
      <c r="C285" s="8" t="s">
        <v>228</v>
      </c>
      <c r="D285" s="8" t="s">
        <v>114</v>
      </c>
      <c r="E285" s="8">
        <v>471</v>
      </c>
      <c r="F285" s="21">
        <v>2007</v>
      </c>
      <c r="G285" s="8">
        <f t="shared" si="16"/>
        <v>2007</v>
      </c>
      <c r="H285" s="24">
        <f>1+1</f>
        <v>2</v>
      </c>
      <c r="I285" s="8">
        <f>471+471</f>
        <v>942</v>
      </c>
      <c r="J285" s="8">
        <v>471</v>
      </c>
    </row>
    <row r="286" spans="1:10" ht="15">
      <c r="A286" s="26"/>
      <c r="B286" s="8"/>
      <c r="C286" s="8">
        <v>111360381</v>
      </c>
      <c r="D286" s="8"/>
      <c r="E286" s="8"/>
      <c r="F286" s="21"/>
      <c r="G286" s="8"/>
      <c r="H286" s="24"/>
      <c r="I286" s="8"/>
      <c r="J286" s="8"/>
    </row>
    <row r="287" spans="1:10" ht="15">
      <c r="A287" s="26">
        <f>A285+1</f>
        <v>5</v>
      </c>
      <c r="B287" s="8" t="s">
        <v>229</v>
      </c>
      <c r="C287" s="8">
        <v>111360382</v>
      </c>
      <c r="D287" s="8" t="s">
        <v>114</v>
      </c>
      <c r="E287" s="8">
        <v>208</v>
      </c>
      <c r="F287" s="21">
        <v>2007</v>
      </c>
      <c r="G287" s="8">
        <f t="shared" si="16"/>
        <v>2007</v>
      </c>
      <c r="H287" s="24">
        <v>1</v>
      </c>
      <c r="I287" s="8">
        <v>208</v>
      </c>
      <c r="J287" s="8">
        <v>104</v>
      </c>
    </row>
    <row r="288" spans="1:10" ht="15">
      <c r="A288" s="26">
        <f aca="true" t="shared" si="17" ref="A288:A294">A287+1</f>
        <v>6</v>
      </c>
      <c r="B288" s="8" t="s">
        <v>230</v>
      </c>
      <c r="C288" s="8">
        <v>111360383</v>
      </c>
      <c r="D288" s="8" t="s">
        <v>114</v>
      </c>
      <c r="E288" s="8">
        <v>232</v>
      </c>
      <c r="F288" s="21">
        <v>2007</v>
      </c>
      <c r="G288" s="8">
        <f t="shared" si="16"/>
        <v>2007</v>
      </c>
      <c r="H288" s="24">
        <v>1</v>
      </c>
      <c r="I288" s="8">
        <v>232</v>
      </c>
      <c r="J288" s="8">
        <v>116</v>
      </c>
    </row>
    <row r="289" spans="1:10" ht="15">
      <c r="A289" s="26">
        <f t="shared" si="17"/>
        <v>7</v>
      </c>
      <c r="B289" s="8" t="s">
        <v>231</v>
      </c>
      <c r="C289" s="8">
        <v>111360384</v>
      </c>
      <c r="D289" s="8" t="s">
        <v>114</v>
      </c>
      <c r="E289" s="8">
        <v>531</v>
      </c>
      <c r="F289" s="21">
        <v>2007</v>
      </c>
      <c r="G289" s="8">
        <f t="shared" si="16"/>
        <v>2007</v>
      </c>
      <c r="H289" s="24">
        <v>1</v>
      </c>
      <c r="I289" s="8">
        <v>531</v>
      </c>
      <c r="J289" s="8">
        <v>266</v>
      </c>
    </row>
    <row r="290" spans="1:10" ht="15">
      <c r="A290" s="26">
        <f t="shared" si="17"/>
        <v>8</v>
      </c>
      <c r="B290" s="8" t="s">
        <v>232</v>
      </c>
      <c r="C290" s="8">
        <v>111360455</v>
      </c>
      <c r="D290" s="8" t="s">
        <v>114</v>
      </c>
      <c r="E290" s="8">
        <v>189</v>
      </c>
      <c r="F290" s="21">
        <v>2008</v>
      </c>
      <c r="G290" s="8">
        <f t="shared" si="16"/>
        <v>2008</v>
      </c>
      <c r="H290" s="24">
        <v>1</v>
      </c>
      <c r="I290" s="8">
        <v>189</v>
      </c>
      <c r="J290" s="8">
        <v>95</v>
      </c>
    </row>
    <row r="291" spans="1:10" ht="15">
      <c r="A291" s="26">
        <f t="shared" si="17"/>
        <v>9</v>
      </c>
      <c r="B291" s="8" t="s">
        <v>232</v>
      </c>
      <c r="C291" s="8">
        <v>111360459</v>
      </c>
      <c r="D291" s="8" t="s">
        <v>114</v>
      </c>
      <c r="E291" s="8">
        <v>189</v>
      </c>
      <c r="F291" s="21">
        <v>2008</v>
      </c>
      <c r="G291" s="8">
        <f t="shared" si="16"/>
        <v>2008</v>
      </c>
      <c r="H291" s="24">
        <v>1</v>
      </c>
      <c r="I291" s="8">
        <v>189</v>
      </c>
      <c r="J291" s="8">
        <v>95</v>
      </c>
    </row>
    <row r="292" spans="1:10" ht="15">
      <c r="A292" s="26">
        <f t="shared" si="17"/>
        <v>10</v>
      </c>
      <c r="B292" s="8" t="s">
        <v>233</v>
      </c>
      <c r="C292" s="8">
        <v>111360715</v>
      </c>
      <c r="D292" s="8" t="s">
        <v>114</v>
      </c>
      <c r="E292" s="8">
        <v>286</v>
      </c>
      <c r="F292" s="21">
        <v>2008</v>
      </c>
      <c r="G292" s="8">
        <f t="shared" si="16"/>
        <v>2008</v>
      </c>
      <c r="H292" s="24">
        <v>1</v>
      </c>
      <c r="I292" s="8">
        <v>286</v>
      </c>
      <c r="J292" s="8">
        <v>143</v>
      </c>
    </row>
    <row r="293" spans="1:10" ht="15">
      <c r="A293" s="26">
        <f t="shared" si="17"/>
        <v>11</v>
      </c>
      <c r="B293" s="8" t="s">
        <v>234</v>
      </c>
      <c r="C293" s="8">
        <v>111361384</v>
      </c>
      <c r="D293" s="8" t="s">
        <v>114</v>
      </c>
      <c r="E293" s="8">
        <v>800</v>
      </c>
      <c r="F293" s="21">
        <v>2013</v>
      </c>
      <c r="G293" s="8">
        <f t="shared" si="16"/>
        <v>2013</v>
      </c>
      <c r="H293" s="24">
        <v>1</v>
      </c>
      <c r="I293" s="8">
        <v>800</v>
      </c>
      <c r="J293" s="8">
        <v>400</v>
      </c>
    </row>
    <row r="294" spans="1:10" ht="15">
      <c r="A294" s="26">
        <f t="shared" si="17"/>
        <v>12</v>
      </c>
      <c r="B294" s="8" t="s">
        <v>235</v>
      </c>
      <c r="C294" s="8">
        <v>111361442</v>
      </c>
      <c r="D294" s="8" t="s">
        <v>114</v>
      </c>
      <c r="E294" s="8">
        <v>2500</v>
      </c>
      <c r="F294" s="21">
        <v>2016</v>
      </c>
      <c r="G294" s="8">
        <f t="shared" si="16"/>
        <v>2016</v>
      </c>
      <c r="H294" s="24">
        <v>1</v>
      </c>
      <c r="I294" s="8">
        <v>2500</v>
      </c>
      <c r="J294" s="8">
        <v>1250</v>
      </c>
    </row>
    <row r="295" spans="1:10" ht="15">
      <c r="A295" s="26"/>
      <c r="B295" s="10" t="s">
        <v>117</v>
      </c>
      <c r="C295" s="9"/>
      <c r="D295" s="9"/>
      <c r="E295" s="9"/>
      <c r="F295" s="33"/>
      <c r="G295" s="9"/>
      <c r="H295" s="34"/>
      <c r="I295" s="9">
        <f>SUM(I281:I294)</f>
        <v>6694</v>
      </c>
      <c r="J295" s="9">
        <f>SUM(J281:J294)</f>
        <v>3349</v>
      </c>
    </row>
    <row r="296" spans="1:10" ht="15">
      <c r="A296" s="26"/>
      <c r="B296" s="9" t="s">
        <v>236</v>
      </c>
      <c r="C296" s="8"/>
      <c r="D296" s="8"/>
      <c r="E296" s="8"/>
      <c r="F296" s="21"/>
      <c r="G296" s="8"/>
      <c r="H296" s="24"/>
      <c r="I296" s="8"/>
      <c r="J296" s="8"/>
    </row>
    <row r="297" spans="1:10" ht="15">
      <c r="A297" s="26">
        <f>A296+1</f>
        <v>1</v>
      </c>
      <c r="B297" s="8" t="s">
        <v>198</v>
      </c>
      <c r="C297" s="8">
        <v>111360350</v>
      </c>
      <c r="D297" s="8" t="s">
        <v>114</v>
      </c>
      <c r="E297" s="8">
        <v>520</v>
      </c>
      <c r="F297" s="21">
        <v>2006</v>
      </c>
      <c r="G297" s="8">
        <v>2006</v>
      </c>
      <c r="H297" s="24">
        <v>1</v>
      </c>
      <c r="I297" s="8">
        <v>520</v>
      </c>
      <c r="J297" s="8">
        <v>260</v>
      </c>
    </row>
    <row r="298" spans="1:10" ht="15">
      <c r="A298" s="26"/>
      <c r="B298" s="10" t="s">
        <v>117</v>
      </c>
      <c r="C298" s="9"/>
      <c r="D298" s="9"/>
      <c r="E298" s="9"/>
      <c r="F298" s="33"/>
      <c r="G298" s="9"/>
      <c r="H298" s="34"/>
      <c r="I298" s="9">
        <f>SUM(I297)</f>
        <v>520</v>
      </c>
      <c r="J298" s="9">
        <v>260</v>
      </c>
    </row>
    <row r="299" spans="1:10" ht="15">
      <c r="A299" s="26"/>
      <c r="B299" s="9" t="s">
        <v>237</v>
      </c>
      <c r="C299" s="8"/>
      <c r="D299" s="8"/>
      <c r="E299" s="8"/>
      <c r="F299" s="21"/>
      <c r="G299" s="8"/>
      <c r="H299" s="24"/>
      <c r="I299" s="8"/>
      <c r="J299" s="8"/>
    </row>
    <row r="300" spans="1:10" ht="15">
      <c r="A300" s="26">
        <f>A299+1</f>
        <v>1</v>
      </c>
      <c r="B300" s="8" t="s">
        <v>238</v>
      </c>
      <c r="C300" s="8">
        <v>111360360</v>
      </c>
      <c r="D300" s="8" t="s">
        <v>114</v>
      </c>
      <c r="E300" s="8">
        <v>675</v>
      </c>
      <c r="F300" s="21">
        <v>2007</v>
      </c>
      <c r="G300" s="8">
        <f>F300</f>
        <v>2007</v>
      </c>
      <c r="H300" s="24">
        <v>1</v>
      </c>
      <c r="I300" s="8">
        <v>675</v>
      </c>
      <c r="J300" s="8">
        <v>338</v>
      </c>
    </row>
    <row r="301" spans="1:10" ht="15">
      <c r="A301" s="26">
        <f>A300+1</f>
        <v>2</v>
      </c>
      <c r="B301" s="8" t="s">
        <v>53</v>
      </c>
      <c r="C301" s="8" t="s">
        <v>239</v>
      </c>
      <c r="D301" s="8" t="s">
        <v>114</v>
      </c>
      <c r="E301" s="8">
        <v>46</v>
      </c>
      <c r="F301" s="21">
        <v>2004</v>
      </c>
      <c r="G301" s="8">
        <f aca="true" t="shared" si="18" ref="G301:G382">F301</f>
        <v>2004</v>
      </c>
      <c r="H301" s="24">
        <f>1+1+1+1+1+1+1+1</f>
        <v>8</v>
      </c>
      <c r="I301" s="8">
        <f>46+46+46+46+46+46+46+46</f>
        <v>368</v>
      </c>
      <c r="J301" s="8">
        <v>184</v>
      </c>
    </row>
    <row r="302" spans="1:10" ht="15">
      <c r="A302" s="26"/>
      <c r="B302" s="8"/>
      <c r="C302" s="8">
        <v>111360068</v>
      </c>
      <c r="D302" s="8"/>
      <c r="E302" s="8"/>
      <c r="F302" s="21"/>
      <c r="G302" s="8"/>
      <c r="H302" s="24"/>
      <c r="I302" s="8"/>
      <c r="J302" s="8"/>
    </row>
    <row r="303" spans="1:10" ht="15">
      <c r="A303" s="26">
        <f>A301+1</f>
        <v>3</v>
      </c>
      <c r="B303" s="8" t="s">
        <v>240</v>
      </c>
      <c r="C303" s="8" t="s">
        <v>241</v>
      </c>
      <c r="D303" s="8" t="s">
        <v>114</v>
      </c>
      <c r="E303" s="8">
        <v>78</v>
      </c>
      <c r="F303" s="21">
        <v>2004</v>
      </c>
      <c r="G303" s="8">
        <f t="shared" si="18"/>
        <v>2004</v>
      </c>
      <c r="H303" s="24">
        <f>1+1+1+1+1+1+1+1+1+1+1</f>
        <v>11</v>
      </c>
      <c r="I303" s="8">
        <f>78+78+78+78+78+78+78+78+78+78+78</f>
        <v>858</v>
      </c>
      <c r="J303" s="8">
        <v>429</v>
      </c>
    </row>
    <row r="304" spans="1:10" ht="15">
      <c r="A304" s="26"/>
      <c r="B304" s="8"/>
      <c r="C304" s="8">
        <v>111360136</v>
      </c>
      <c r="D304" s="8"/>
      <c r="E304" s="8"/>
      <c r="F304" s="21"/>
      <c r="G304" s="8"/>
      <c r="H304" s="24"/>
      <c r="I304" s="8"/>
      <c r="J304" s="8"/>
    </row>
    <row r="305" spans="1:10" ht="15">
      <c r="A305" s="26">
        <f>A303+1</f>
        <v>4</v>
      </c>
      <c r="B305" s="8" t="s">
        <v>242</v>
      </c>
      <c r="C305" s="8" t="s">
        <v>243</v>
      </c>
      <c r="D305" s="8" t="s">
        <v>114</v>
      </c>
      <c r="E305" s="8">
        <v>82</v>
      </c>
      <c r="F305" s="21">
        <v>2004</v>
      </c>
      <c r="G305" s="8">
        <f t="shared" si="18"/>
        <v>2004</v>
      </c>
      <c r="H305" s="24">
        <f>1+1+1</f>
        <v>3</v>
      </c>
      <c r="I305" s="8">
        <f>82+82+82</f>
        <v>246</v>
      </c>
      <c r="J305" s="8">
        <v>123</v>
      </c>
    </row>
    <row r="306" spans="1:10" ht="15">
      <c r="A306" s="26"/>
      <c r="B306" s="8"/>
      <c r="C306" s="8">
        <v>111360142</v>
      </c>
      <c r="D306" s="8"/>
      <c r="E306" s="8"/>
      <c r="F306" s="21"/>
      <c r="G306" s="8"/>
      <c r="H306" s="24"/>
      <c r="I306" s="8"/>
      <c r="J306" s="8"/>
    </row>
    <row r="307" spans="1:10" ht="15">
      <c r="A307" s="26">
        <f>A305+1</f>
        <v>5</v>
      </c>
      <c r="B307" s="8" t="s">
        <v>242</v>
      </c>
      <c r="C307" s="8" t="s">
        <v>244</v>
      </c>
      <c r="D307" s="8" t="s">
        <v>114</v>
      </c>
      <c r="E307" s="8">
        <v>82</v>
      </c>
      <c r="F307" s="21">
        <v>2004</v>
      </c>
      <c r="G307" s="8">
        <f t="shared" si="18"/>
        <v>2004</v>
      </c>
      <c r="H307" s="24">
        <f>1+1</f>
        <v>2</v>
      </c>
      <c r="I307" s="8">
        <f>82+82</f>
        <v>164</v>
      </c>
      <c r="J307" s="8">
        <v>82</v>
      </c>
    </row>
    <row r="308" spans="1:10" ht="15">
      <c r="A308" s="26"/>
      <c r="B308" s="8"/>
      <c r="C308" s="8">
        <v>111360145</v>
      </c>
      <c r="D308" s="8"/>
      <c r="E308" s="8"/>
      <c r="F308" s="21"/>
      <c r="G308" s="8"/>
      <c r="H308" s="24"/>
      <c r="I308" s="8"/>
      <c r="J308" s="8" t="s">
        <v>173</v>
      </c>
    </row>
    <row r="309" spans="1:10" ht="15">
      <c r="A309" s="26">
        <f>A307+1</f>
        <v>6</v>
      </c>
      <c r="B309" s="8" t="s">
        <v>242</v>
      </c>
      <c r="C309" s="8" t="s">
        <v>245</v>
      </c>
      <c r="D309" s="8" t="s">
        <v>114</v>
      </c>
      <c r="E309" s="8">
        <v>82</v>
      </c>
      <c r="F309" s="21">
        <v>2004</v>
      </c>
      <c r="G309" s="8">
        <f t="shared" si="18"/>
        <v>2004</v>
      </c>
      <c r="H309" s="24">
        <f>1+1+1</f>
        <v>3</v>
      </c>
      <c r="I309" s="8">
        <f>82+82+82</f>
        <v>246</v>
      </c>
      <c r="J309" s="8">
        <v>123</v>
      </c>
    </row>
    <row r="310" spans="1:10" ht="15">
      <c r="A310" s="26"/>
      <c r="B310" s="8"/>
      <c r="C310" s="8">
        <v>111360150</v>
      </c>
      <c r="D310" s="8"/>
      <c r="E310" s="8"/>
      <c r="F310" s="21"/>
      <c r="G310" s="8"/>
      <c r="H310" s="24"/>
      <c r="I310" s="8"/>
      <c r="J310" s="8"/>
    </row>
    <row r="311" spans="1:10" ht="15">
      <c r="A311" s="26">
        <f>A309+1</f>
        <v>7</v>
      </c>
      <c r="B311" s="8" t="s">
        <v>242</v>
      </c>
      <c r="C311" s="8">
        <v>111360152</v>
      </c>
      <c r="D311" s="8" t="s">
        <v>114</v>
      </c>
      <c r="E311" s="8">
        <v>82</v>
      </c>
      <c r="F311" s="21">
        <v>2004</v>
      </c>
      <c r="G311" s="8">
        <f t="shared" si="18"/>
        <v>2004</v>
      </c>
      <c r="H311" s="24">
        <f>1</f>
        <v>1</v>
      </c>
      <c r="I311" s="8">
        <f>82</f>
        <v>82</v>
      </c>
      <c r="J311" s="8">
        <v>41</v>
      </c>
    </row>
    <row r="312" spans="1:10" ht="15">
      <c r="A312" s="26">
        <f>A311+1</f>
        <v>8</v>
      </c>
      <c r="B312" s="8" t="s">
        <v>242</v>
      </c>
      <c r="C312" s="8" t="s">
        <v>246</v>
      </c>
      <c r="D312" s="8" t="s">
        <v>114</v>
      </c>
      <c r="E312" s="8">
        <v>82</v>
      </c>
      <c r="F312" s="21">
        <v>2004</v>
      </c>
      <c r="G312" s="8">
        <f t="shared" si="18"/>
        <v>2004</v>
      </c>
      <c r="H312" s="24">
        <f>1+1</f>
        <v>2</v>
      </c>
      <c r="I312" s="8">
        <f>82+82</f>
        <v>164</v>
      </c>
      <c r="J312" s="8">
        <v>82</v>
      </c>
    </row>
    <row r="313" spans="1:10" ht="15">
      <c r="A313" s="26"/>
      <c r="B313" s="8"/>
      <c r="C313" s="8">
        <v>111360155</v>
      </c>
      <c r="D313" s="8"/>
      <c r="E313" s="8"/>
      <c r="F313" s="21"/>
      <c r="G313" s="8"/>
      <c r="H313" s="24"/>
      <c r="I313" s="8"/>
      <c r="J313" s="8"/>
    </row>
    <row r="314" spans="1:10" ht="15">
      <c r="A314" s="26">
        <f>A312+1</f>
        <v>9</v>
      </c>
      <c r="B314" s="8" t="s">
        <v>242</v>
      </c>
      <c r="C314" s="8" t="s">
        <v>247</v>
      </c>
      <c r="D314" s="8" t="s">
        <v>114</v>
      </c>
      <c r="E314" s="8">
        <v>82</v>
      </c>
      <c r="F314" s="21">
        <v>2004</v>
      </c>
      <c r="G314" s="8">
        <f t="shared" si="18"/>
        <v>2004</v>
      </c>
      <c r="H314" s="24">
        <f>1+1+1+1+1+1</f>
        <v>6</v>
      </c>
      <c r="I314" s="8">
        <f>82+82+82+82+82+82</f>
        <v>492</v>
      </c>
      <c r="J314" s="8">
        <v>246</v>
      </c>
    </row>
    <row r="315" spans="1:10" ht="15">
      <c r="A315" s="26"/>
      <c r="B315" s="8"/>
      <c r="C315" s="8">
        <v>111360162</v>
      </c>
      <c r="D315" s="8"/>
      <c r="E315" s="8"/>
      <c r="F315" s="21"/>
      <c r="G315" s="8"/>
      <c r="H315" s="24"/>
      <c r="I315" s="8"/>
      <c r="J315" s="8"/>
    </row>
    <row r="316" spans="1:10" ht="15">
      <c r="A316" s="26">
        <f>A314+1</f>
        <v>10</v>
      </c>
      <c r="B316" s="8" t="s">
        <v>242</v>
      </c>
      <c r="C316" s="8" t="s">
        <v>248</v>
      </c>
      <c r="D316" s="8" t="s">
        <v>114</v>
      </c>
      <c r="E316" s="8">
        <v>82</v>
      </c>
      <c r="F316" s="21">
        <v>2004</v>
      </c>
      <c r="G316" s="8">
        <f t="shared" si="18"/>
        <v>2004</v>
      </c>
      <c r="H316" s="24">
        <f>1+1+1+1+1+1+1+1</f>
        <v>8</v>
      </c>
      <c r="I316" s="8">
        <f>82+82+82+82+82+82+82+82</f>
        <v>656</v>
      </c>
      <c r="J316" s="8">
        <v>328</v>
      </c>
    </row>
    <row r="317" spans="1:10" ht="15">
      <c r="A317" s="26"/>
      <c r="B317" s="8"/>
      <c r="C317" s="8">
        <v>111360171</v>
      </c>
      <c r="D317" s="8"/>
      <c r="E317" s="8"/>
      <c r="F317" s="21"/>
      <c r="G317" s="8"/>
      <c r="H317" s="24"/>
      <c r="I317" s="8"/>
      <c r="J317" s="8"/>
    </row>
    <row r="318" spans="1:10" ht="15">
      <c r="A318" s="26">
        <f>A316+1</f>
        <v>11</v>
      </c>
      <c r="B318" s="8" t="s">
        <v>242</v>
      </c>
      <c r="C318" s="8" t="s">
        <v>249</v>
      </c>
      <c r="D318" s="8" t="s">
        <v>114</v>
      </c>
      <c r="E318" s="8">
        <v>82</v>
      </c>
      <c r="F318" s="21">
        <v>2004</v>
      </c>
      <c r="G318" s="8">
        <f t="shared" si="18"/>
        <v>2004</v>
      </c>
      <c r="H318" s="24">
        <f>1+1</f>
        <v>2</v>
      </c>
      <c r="I318" s="8">
        <f>82+82</f>
        <v>164</v>
      </c>
      <c r="J318" s="8">
        <v>82</v>
      </c>
    </row>
    <row r="319" spans="1:10" ht="15">
      <c r="A319" s="26"/>
      <c r="B319" s="8"/>
      <c r="C319" s="8">
        <v>111360175</v>
      </c>
      <c r="D319" s="8"/>
      <c r="E319" s="8"/>
      <c r="F319" s="21"/>
      <c r="G319" s="8"/>
      <c r="H319" s="24"/>
      <c r="I319" s="8"/>
      <c r="J319" s="8"/>
    </row>
    <row r="320" spans="1:10" ht="15">
      <c r="A320" s="26">
        <f>A318+1</f>
        <v>12</v>
      </c>
      <c r="B320" s="8" t="s">
        <v>250</v>
      </c>
      <c r="C320" s="8" t="s">
        <v>251</v>
      </c>
      <c r="D320" s="8" t="s">
        <v>114</v>
      </c>
      <c r="E320" s="8">
        <v>170</v>
      </c>
      <c r="F320" s="21">
        <v>2012</v>
      </c>
      <c r="G320" s="8">
        <f t="shared" si="18"/>
        <v>2012</v>
      </c>
      <c r="H320" s="24">
        <f>1+1</f>
        <v>2</v>
      </c>
      <c r="I320" s="8">
        <f>170+170</f>
        <v>340</v>
      </c>
      <c r="J320" s="8">
        <v>170</v>
      </c>
    </row>
    <row r="321" spans="1:10" ht="15">
      <c r="A321" s="26"/>
      <c r="B321" s="8"/>
      <c r="C321" s="8">
        <v>111361314</v>
      </c>
      <c r="D321" s="8"/>
      <c r="E321" s="8"/>
      <c r="F321" s="21"/>
      <c r="G321" s="8"/>
      <c r="H321" s="24"/>
      <c r="I321" s="8"/>
      <c r="J321" s="8"/>
    </row>
    <row r="322" spans="1:10" ht="15">
      <c r="A322" s="26">
        <f>A320+1</f>
        <v>13</v>
      </c>
      <c r="B322" s="8" t="s">
        <v>252</v>
      </c>
      <c r="C322" s="8">
        <v>111361315</v>
      </c>
      <c r="D322" s="8" t="s">
        <v>114</v>
      </c>
      <c r="E322" s="8">
        <v>220</v>
      </c>
      <c r="F322" s="21">
        <v>2012</v>
      </c>
      <c r="G322" s="8">
        <f t="shared" si="18"/>
        <v>2012</v>
      </c>
      <c r="H322" s="24">
        <v>1</v>
      </c>
      <c r="I322" s="8">
        <v>220</v>
      </c>
      <c r="J322" s="8">
        <v>110</v>
      </c>
    </row>
    <row r="323" spans="1:10" ht="15">
      <c r="A323" s="26">
        <f>A322+1</f>
        <v>14</v>
      </c>
      <c r="B323" s="8" t="s">
        <v>253</v>
      </c>
      <c r="C323" s="8">
        <v>111361316</v>
      </c>
      <c r="D323" s="8" t="s">
        <v>114</v>
      </c>
      <c r="E323" s="8">
        <v>150</v>
      </c>
      <c r="F323" s="21">
        <v>2012</v>
      </c>
      <c r="G323" s="8">
        <f t="shared" si="18"/>
        <v>2012</v>
      </c>
      <c r="H323" s="24">
        <v>1</v>
      </c>
      <c r="I323" s="8">
        <v>150</v>
      </c>
      <c r="J323" s="8">
        <v>75</v>
      </c>
    </row>
    <row r="324" spans="1:10" ht="15">
      <c r="A324" s="26">
        <f>A323+1</f>
        <v>15</v>
      </c>
      <c r="B324" s="8" t="s">
        <v>51</v>
      </c>
      <c r="C324" s="8" t="s">
        <v>254</v>
      </c>
      <c r="D324" s="8" t="s">
        <v>114</v>
      </c>
      <c r="E324" s="8">
        <v>90</v>
      </c>
      <c r="F324" s="21">
        <v>2012</v>
      </c>
      <c r="G324" s="8">
        <f t="shared" si="18"/>
        <v>2012</v>
      </c>
      <c r="H324" s="24">
        <f>1+1</f>
        <v>2</v>
      </c>
      <c r="I324" s="8">
        <f>90+90</f>
        <v>180</v>
      </c>
      <c r="J324" s="8">
        <v>90</v>
      </c>
    </row>
    <row r="325" spans="1:10" ht="15">
      <c r="A325" s="26"/>
      <c r="B325" s="8"/>
      <c r="C325" s="8">
        <v>111361318</v>
      </c>
      <c r="D325" s="8"/>
      <c r="E325" s="8"/>
      <c r="F325" s="21"/>
      <c r="G325" s="8"/>
      <c r="H325" s="24"/>
      <c r="I325" s="8"/>
      <c r="J325" s="8"/>
    </row>
    <row r="326" spans="1:10" ht="15">
      <c r="A326" s="26">
        <f>A324+1</f>
        <v>16</v>
      </c>
      <c r="B326" s="8" t="s">
        <v>255</v>
      </c>
      <c r="C326" s="8">
        <v>111361319</v>
      </c>
      <c r="D326" s="8" t="s">
        <v>114</v>
      </c>
      <c r="E326" s="8">
        <v>100</v>
      </c>
      <c r="F326" s="21">
        <v>2012</v>
      </c>
      <c r="G326" s="8">
        <f>F326</f>
        <v>2012</v>
      </c>
      <c r="H326" s="24">
        <v>1</v>
      </c>
      <c r="I326" s="8">
        <v>100</v>
      </c>
      <c r="J326" s="8">
        <v>50</v>
      </c>
    </row>
    <row r="327" spans="1:10" ht="15">
      <c r="A327" s="26">
        <f>A326+1</f>
        <v>17</v>
      </c>
      <c r="B327" s="8" t="s">
        <v>256</v>
      </c>
      <c r="C327" s="8">
        <v>111361320</v>
      </c>
      <c r="D327" s="8" t="s">
        <v>114</v>
      </c>
      <c r="E327" s="8">
        <v>400</v>
      </c>
      <c r="F327" s="21">
        <v>2012</v>
      </c>
      <c r="G327" s="8">
        <f t="shared" si="18"/>
        <v>2012</v>
      </c>
      <c r="H327" s="24">
        <v>1</v>
      </c>
      <c r="I327" s="8">
        <v>400</v>
      </c>
      <c r="J327" s="8">
        <v>200</v>
      </c>
    </row>
    <row r="328" spans="1:10" ht="15">
      <c r="A328" s="26">
        <f>A327+1</f>
        <v>18</v>
      </c>
      <c r="B328" s="8" t="s">
        <v>178</v>
      </c>
      <c r="C328" s="8" t="s">
        <v>257</v>
      </c>
      <c r="D328" s="8" t="s">
        <v>114</v>
      </c>
      <c r="E328" s="8">
        <v>500</v>
      </c>
      <c r="F328" s="21">
        <v>2015</v>
      </c>
      <c r="G328" s="8">
        <f t="shared" si="18"/>
        <v>2015</v>
      </c>
      <c r="H328" s="24">
        <f>1+1</f>
        <v>2</v>
      </c>
      <c r="I328" s="8">
        <f>500+500</f>
        <v>1000</v>
      </c>
      <c r="J328" s="8">
        <v>500</v>
      </c>
    </row>
    <row r="329" spans="1:10" ht="15">
      <c r="A329" s="26"/>
      <c r="B329" s="8"/>
      <c r="C329" s="8">
        <v>111361424</v>
      </c>
      <c r="D329" s="8"/>
      <c r="E329" s="8"/>
      <c r="F329" s="21"/>
      <c r="G329" s="8"/>
      <c r="H329" s="24"/>
      <c r="I329" s="8"/>
      <c r="J329" s="8"/>
    </row>
    <row r="330" spans="1:10" ht="15">
      <c r="A330" s="26">
        <f>A328+1</f>
        <v>19</v>
      </c>
      <c r="B330" s="8" t="s">
        <v>255</v>
      </c>
      <c r="C330" s="8" t="s">
        <v>258</v>
      </c>
      <c r="D330" s="8" t="s">
        <v>114</v>
      </c>
      <c r="E330" s="8">
        <v>150</v>
      </c>
      <c r="F330" s="21">
        <v>2015</v>
      </c>
      <c r="G330" s="8">
        <f t="shared" si="18"/>
        <v>2015</v>
      </c>
      <c r="H330" s="24">
        <f>1+1</f>
        <v>2</v>
      </c>
      <c r="I330" s="8">
        <f>150+150</f>
        <v>300</v>
      </c>
      <c r="J330" s="8">
        <v>150</v>
      </c>
    </row>
    <row r="331" spans="1:10" ht="15">
      <c r="A331" s="26"/>
      <c r="B331" s="8"/>
      <c r="C331" s="8">
        <v>111361426</v>
      </c>
      <c r="D331" s="8"/>
      <c r="E331" s="8"/>
      <c r="F331" s="21"/>
      <c r="G331" s="8"/>
      <c r="H331" s="24"/>
      <c r="I331" s="8"/>
      <c r="J331" s="8"/>
    </row>
    <row r="332" spans="1:10" ht="15">
      <c r="A332" s="26">
        <f>A330+1</f>
        <v>20</v>
      </c>
      <c r="B332" s="8" t="s">
        <v>51</v>
      </c>
      <c r="C332" s="8">
        <v>111361427</v>
      </c>
      <c r="D332" s="8" t="s">
        <v>114</v>
      </c>
      <c r="E332" s="8">
        <v>220</v>
      </c>
      <c r="F332" s="21">
        <v>2015</v>
      </c>
      <c r="G332" s="8">
        <f t="shared" si="18"/>
        <v>2015</v>
      </c>
      <c r="H332" s="24">
        <v>1</v>
      </c>
      <c r="I332" s="8">
        <v>220</v>
      </c>
      <c r="J332" s="8">
        <v>110</v>
      </c>
    </row>
    <row r="333" spans="1:10" ht="15">
      <c r="A333" s="26">
        <f aca="true" t="shared" si="19" ref="A333:A338">A332+1</f>
        <v>21</v>
      </c>
      <c r="B333" s="8" t="s">
        <v>259</v>
      </c>
      <c r="C333" s="8">
        <v>111361428</v>
      </c>
      <c r="D333" s="8" t="s">
        <v>114</v>
      </c>
      <c r="E333" s="8">
        <v>450</v>
      </c>
      <c r="F333" s="21">
        <v>2015</v>
      </c>
      <c r="G333" s="8">
        <f t="shared" si="18"/>
        <v>2015</v>
      </c>
      <c r="H333" s="24">
        <v>1</v>
      </c>
      <c r="I333" s="8">
        <v>450</v>
      </c>
      <c r="J333" s="8">
        <v>225</v>
      </c>
    </row>
    <row r="334" spans="1:10" ht="15">
      <c r="A334" s="26">
        <f t="shared" si="19"/>
        <v>22</v>
      </c>
      <c r="B334" s="8" t="s">
        <v>256</v>
      </c>
      <c r="C334" s="8">
        <v>111361429</v>
      </c>
      <c r="D334" s="8" t="s">
        <v>114</v>
      </c>
      <c r="E334" s="8">
        <v>600</v>
      </c>
      <c r="F334" s="21">
        <v>2015</v>
      </c>
      <c r="G334" s="8">
        <f t="shared" si="18"/>
        <v>2015</v>
      </c>
      <c r="H334" s="24">
        <v>1</v>
      </c>
      <c r="I334" s="8">
        <v>600</v>
      </c>
      <c r="J334" s="8">
        <v>300</v>
      </c>
    </row>
    <row r="335" spans="1:10" ht="15">
      <c r="A335" s="26">
        <f t="shared" si="19"/>
        <v>23</v>
      </c>
      <c r="B335" s="8" t="s">
        <v>260</v>
      </c>
      <c r="C335" s="8">
        <v>111361430</v>
      </c>
      <c r="D335" s="8" t="s">
        <v>114</v>
      </c>
      <c r="E335" s="8">
        <v>2400</v>
      </c>
      <c r="F335" s="21">
        <v>2015</v>
      </c>
      <c r="G335" s="8">
        <f t="shared" si="18"/>
        <v>2015</v>
      </c>
      <c r="H335" s="24">
        <v>1</v>
      </c>
      <c r="I335" s="8">
        <v>2400</v>
      </c>
      <c r="J335" s="8">
        <v>1200</v>
      </c>
    </row>
    <row r="336" spans="1:10" ht="15">
      <c r="A336" s="26">
        <f t="shared" si="19"/>
        <v>24</v>
      </c>
      <c r="B336" s="8" t="s">
        <v>261</v>
      </c>
      <c r="C336" s="8">
        <v>111361431</v>
      </c>
      <c r="D336" s="8" t="s">
        <v>114</v>
      </c>
      <c r="E336" s="8">
        <v>2480</v>
      </c>
      <c r="F336" s="21">
        <v>2015</v>
      </c>
      <c r="G336" s="8">
        <f t="shared" si="18"/>
        <v>2015</v>
      </c>
      <c r="H336" s="24">
        <v>1</v>
      </c>
      <c r="I336" s="8">
        <v>2480</v>
      </c>
      <c r="J336" s="8">
        <v>1240</v>
      </c>
    </row>
    <row r="337" spans="1:10" ht="15">
      <c r="A337" s="26">
        <f t="shared" si="19"/>
        <v>25</v>
      </c>
      <c r="B337" s="8" t="s">
        <v>262</v>
      </c>
      <c r="C337" s="8">
        <v>111361576</v>
      </c>
      <c r="D337" s="8" t="s">
        <v>114</v>
      </c>
      <c r="E337" s="8">
        <v>4501</v>
      </c>
      <c r="F337" s="21">
        <v>2017</v>
      </c>
      <c r="G337" s="8">
        <f t="shared" si="18"/>
        <v>2017</v>
      </c>
      <c r="H337" s="24">
        <v>1</v>
      </c>
      <c r="I337" s="8">
        <v>4501</v>
      </c>
      <c r="J337" s="8">
        <v>2250.5</v>
      </c>
    </row>
    <row r="338" spans="1:10" ht="15">
      <c r="A338" s="26">
        <f t="shared" si="19"/>
        <v>26</v>
      </c>
      <c r="B338" s="8" t="s">
        <v>263</v>
      </c>
      <c r="C338" s="8">
        <v>111361577</v>
      </c>
      <c r="D338" s="8" t="s">
        <v>114</v>
      </c>
      <c r="E338" s="8">
        <v>4999</v>
      </c>
      <c r="F338" s="21">
        <v>2017</v>
      </c>
      <c r="G338" s="8">
        <f t="shared" si="18"/>
        <v>2017</v>
      </c>
      <c r="H338" s="24">
        <v>1</v>
      </c>
      <c r="I338" s="8">
        <v>4999</v>
      </c>
      <c r="J338" s="8">
        <v>2499.5</v>
      </c>
    </row>
    <row r="339" spans="1:10" ht="15">
      <c r="A339" s="26"/>
      <c r="B339" s="10" t="s">
        <v>117</v>
      </c>
      <c r="C339" s="9"/>
      <c r="D339" s="9"/>
      <c r="E339" s="9"/>
      <c r="F339" s="33"/>
      <c r="G339" s="9"/>
      <c r="H339" s="34"/>
      <c r="I339" s="9">
        <f>SUM(I300:I338)</f>
        <v>22455</v>
      </c>
      <c r="J339" s="9">
        <f>SUM(J300:J338)</f>
        <v>11228</v>
      </c>
    </row>
    <row r="340" spans="1:10" ht="15">
      <c r="A340" s="26"/>
      <c r="B340" s="9" t="s">
        <v>264</v>
      </c>
      <c r="C340" s="8"/>
      <c r="D340" s="8"/>
      <c r="E340" s="8"/>
      <c r="F340" s="21"/>
      <c r="G340" s="8"/>
      <c r="H340" s="24"/>
      <c r="I340" s="8"/>
      <c r="J340" s="8"/>
    </row>
    <row r="341" spans="1:10" ht="15">
      <c r="A341" s="26">
        <f>A340+1</f>
        <v>1</v>
      </c>
      <c r="B341" s="8" t="s">
        <v>265</v>
      </c>
      <c r="C341" s="8">
        <v>111360215</v>
      </c>
      <c r="D341" s="8" t="s">
        <v>114</v>
      </c>
      <c r="E341" s="8">
        <v>143</v>
      </c>
      <c r="F341" s="21">
        <v>2004</v>
      </c>
      <c r="G341" s="8">
        <f t="shared" si="18"/>
        <v>2004</v>
      </c>
      <c r="H341" s="24">
        <v>1</v>
      </c>
      <c r="I341" s="8">
        <v>143</v>
      </c>
      <c r="J341" s="8">
        <v>72</v>
      </c>
    </row>
    <row r="342" spans="1:10" ht="15">
      <c r="A342" s="26">
        <f aca="true" t="shared" si="20" ref="A342:A405">A341+1</f>
        <v>2</v>
      </c>
      <c r="B342" s="8" t="s">
        <v>53</v>
      </c>
      <c r="C342" s="8" t="s">
        <v>266</v>
      </c>
      <c r="D342" s="8" t="s">
        <v>114</v>
      </c>
      <c r="E342" s="8">
        <v>46</v>
      </c>
      <c r="F342" s="21">
        <v>2004</v>
      </c>
      <c r="G342" s="8">
        <f t="shared" si="18"/>
        <v>2004</v>
      </c>
      <c r="H342" s="24">
        <f>1+1+1+1+1+1</f>
        <v>6</v>
      </c>
      <c r="I342" s="8">
        <f>46+46+46+46+46+46</f>
        <v>276</v>
      </c>
      <c r="J342" s="8">
        <v>138</v>
      </c>
    </row>
    <row r="343" spans="1:10" ht="15">
      <c r="A343" s="26"/>
      <c r="B343" s="8"/>
      <c r="C343" s="8">
        <v>111360060</v>
      </c>
      <c r="D343" s="8"/>
      <c r="E343" s="8"/>
      <c r="F343" s="21"/>
      <c r="G343" s="8"/>
      <c r="H343" s="24"/>
      <c r="I343" s="8"/>
      <c r="J343" s="8"/>
    </row>
    <row r="344" spans="1:10" ht="15">
      <c r="A344" s="26">
        <f>A342+1</f>
        <v>3</v>
      </c>
      <c r="B344" s="8" t="s">
        <v>240</v>
      </c>
      <c r="C344" s="8">
        <v>111360125</v>
      </c>
      <c r="D344" s="8" t="s">
        <v>114</v>
      </c>
      <c r="E344" s="8">
        <v>78</v>
      </c>
      <c r="F344" s="21">
        <v>2004</v>
      </c>
      <c r="G344" s="8">
        <f t="shared" si="18"/>
        <v>2004</v>
      </c>
      <c r="H344" s="24">
        <v>1</v>
      </c>
      <c r="I344" s="8">
        <v>78</v>
      </c>
      <c r="J344" s="8">
        <v>39</v>
      </c>
    </row>
    <row r="345" spans="1:10" ht="15">
      <c r="A345" s="26">
        <f t="shared" si="20"/>
        <v>4</v>
      </c>
      <c r="B345" s="8" t="s">
        <v>240</v>
      </c>
      <c r="C345" s="8">
        <v>111360129</v>
      </c>
      <c r="D345" s="8" t="s">
        <v>114</v>
      </c>
      <c r="E345" s="8">
        <v>78</v>
      </c>
      <c r="F345" s="21">
        <v>2004</v>
      </c>
      <c r="G345" s="8">
        <f t="shared" si="18"/>
        <v>2004</v>
      </c>
      <c r="H345" s="24">
        <v>1</v>
      </c>
      <c r="I345" s="8">
        <v>78</v>
      </c>
      <c r="J345" s="8">
        <v>39</v>
      </c>
    </row>
    <row r="346" spans="1:10" ht="15">
      <c r="A346" s="26">
        <f t="shared" si="20"/>
        <v>5</v>
      </c>
      <c r="B346" s="8" t="s">
        <v>240</v>
      </c>
      <c r="C346" s="8">
        <v>111360134</v>
      </c>
      <c r="D346" s="8" t="s">
        <v>114</v>
      </c>
      <c r="E346" s="8">
        <v>78</v>
      </c>
      <c r="F346" s="21">
        <v>2004</v>
      </c>
      <c r="G346" s="8">
        <f t="shared" si="18"/>
        <v>2004</v>
      </c>
      <c r="H346" s="24">
        <v>1</v>
      </c>
      <c r="I346" s="8">
        <v>78</v>
      </c>
      <c r="J346" s="8">
        <v>39</v>
      </c>
    </row>
    <row r="347" spans="1:10" ht="15">
      <c r="A347" s="26">
        <f t="shared" si="20"/>
        <v>6</v>
      </c>
      <c r="B347" s="8" t="s">
        <v>242</v>
      </c>
      <c r="C347" s="8" t="s">
        <v>267</v>
      </c>
      <c r="D347" s="8" t="s">
        <v>114</v>
      </c>
      <c r="E347" s="8">
        <v>82</v>
      </c>
      <c r="F347" s="21">
        <v>2004</v>
      </c>
      <c r="G347" s="8">
        <f t="shared" si="18"/>
        <v>2004</v>
      </c>
      <c r="H347" s="24">
        <f>1+1+1</f>
        <v>3</v>
      </c>
      <c r="I347" s="8">
        <f>82+82+82</f>
        <v>246</v>
      </c>
      <c r="J347" s="8">
        <v>123</v>
      </c>
    </row>
    <row r="348" spans="1:10" ht="15">
      <c r="A348" s="26"/>
      <c r="B348" s="8"/>
      <c r="C348" s="8">
        <v>111360139</v>
      </c>
      <c r="D348" s="8"/>
      <c r="E348" s="8"/>
      <c r="F348" s="21"/>
      <c r="G348" s="8"/>
      <c r="H348" s="24"/>
      <c r="I348" s="8"/>
      <c r="J348" s="8"/>
    </row>
    <row r="349" spans="1:10" ht="15">
      <c r="A349" s="26">
        <f>A347+1</f>
        <v>7</v>
      </c>
      <c r="B349" s="8" t="s">
        <v>242</v>
      </c>
      <c r="C349" s="8">
        <v>111360143</v>
      </c>
      <c r="D349" s="8" t="s">
        <v>114</v>
      </c>
      <c r="E349" s="8">
        <v>82</v>
      </c>
      <c r="F349" s="21">
        <v>2004</v>
      </c>
      <c r="G349" s="8">
        <f t="shared" si="18"/>
        <v>2004</v>
      </c>
      <c r="H349" s="24">
        <v>1</v>
      </c>
      <c r="I349" s="8">
        <v>82</v>
      </c>
      <c r="J349" s="8">
        <v>41</v>
      </c>
    </row>
    <row r="350" spans="1:10" ht="15">
      <c r="A350" s="26">
        <f t="shared" si="20"/>
        <v>8</v>
      </c>
      <c r="B350" s="8" t="s">
        <v>242</v>
      </c>
      <c r="C350" s="8">
        <v>111360146</v>
      </c>
      <c r="D350" s="8" t="s">
        <v>114</v>
      </c>
      <c r="E350" s="8">
        <v>82</v>
      </c>
      <c r="F350" s="21">
        <v>2004</v>
      </c>
      <c r="G350" s="8">
        <f t="shared" si="18"/>
        <v>2004</v>
      </c>
      <c r="H350" s="24">
        <v>1</v>
      </c>
      <c r="I350" s="8">
        <v>82</v>
      </c>
      <c r="J350" s="8">
        <v>41</v>
      </c>
    </row>
    <row r="351" spans="1:10" ht="15">
      <c r="A351" s="26">
        <f t="shared" si="20"/>
        <v>9</v>
      </c>
      <c r="B351" s="8" t="s">
        <v>242</v>
      </c>
      <c r="C351" s="8">
        <v>111360151</v>
      </c>
      <c r="D351" s="8" t="s">
        <v>114</v>
      </c>
      <c r="E351" s="8">
        <v>82</v>
      </c>
      <c r="F351" s="21">
        <v>2004</v>
      </c>
      <c r="G351" s="8">
        <f t="shared" si="18"/>
        <v>2004</v>
      </c>
      <c r="H351" s="24">
        <v>1</v>
      </c>
      <c r="I351" s="8">
        <v>82</v>
      </c>
      <c r="J351" s="8">
        <v>41</v>
      </c>
    </row>
    <row r="352" spans="1:10" ht="15">
      <c r="A352" s="26">
        <f t="shared" si="20"/>
        <v>10</v>
      </c>
      <c r="B352" s="8" t="s">
        <v>242</v>
      </c>
      <c r="C352" s="8">
        <v>111360153</v>
      </c>
      <c r="D352" s="8" t="s">
        <v>114</v>
      </c>
      <c r="E352" s="8">
        <v>82</v>
      </c>
      <c r="F352" s="21">
        <v>2004</v>
      </c>
      <c r="G352" s="8">
        <f t="shared" si="18"/>
        <v>2004</v>
      </c>
      <c r="H352" s="24">
        <v>1</v>
      </c>
      <c r="I352" s="8">
        <v>82</v>
      </c>
      <c r="J352" s="8">
        <v>41</v>
      </c>
    </row>
    <row r="353" spans="1:10" ht="15">
      <c r="A353" s="26">
        <f t="shared" si="20"/>
        <v>11</v>
      </c>
      <c r="B353" s="8" t="s">
        <v>242</v>
      </c>
      <c r="C353" s="8">
        <v>111360156</v>
      </c>
      <c r="D353" s="8" t="s">
        <v>114</v>
      </c>
      <c r="E353" s="8">
        <v>82</v>
      </c>
      <c r="F353" s="21">
        <v>2004</v>
      </c>
      <c r="G353" s="8">
        <f t="shared" si="18"/>
        <v>2004</v>
      </c>
      <c r="H353" s="24">
        <v>1</v>
      </c>
      <c r="I353" s="8">
        <v>82</v>
      </c>
      <c r="J353" s="8">
        <v>41</v>
      </c>
    </row>
    <row r="354" spans="1:10" ht="15">
      <c r="A354" s="26">
        <f t="shared" si="20"/>
        <v>12</v>
      </c>
      <c r="B354" s="8" t="s">
        <v>242</v>
      </c>
      <c r="C354" s="8">
        <v>111360163</v>
      </c>
      <c r="D354" s="8" t="s">
        <v>114</v>
      </c>
      <c r="E354" s="8">
        <v>82</v>
      </c>
      <c r="F354" s="21">
        <v>2004</v>
      </c>
      <c r="G354" s="8">
        <f t="shared" si="18"/>
        <v>2004</v>
      </c>
      <c r="H354" s="24">
        <v>1</v>
      </c>
      <c r="I354" s="8">
        <v>82</v>
      </c>
      <c r="J354" s="8">
        <v>41</v>
      </c>
    </row>
    <row r="355" spans="1:10" ht="15">
      <c r="A355" s="26">
        <f t="shared" si="20"/>
        <v>13</v>
      </c>
      <c r="B355" s="8" t="s">
        <v>242</v>
      </c>
      <c r="C355" s="8">
        <v>111360172</v>
      </c>
      <c r="D355" s="8" t="s">
        <v>114</v>
      </c>
      <c r="E355" s="8">
        <v>82</v>
      </c>
      <c r="F355" s="21">
        <v>2004</v>
      </c>
      <c r="G355" s="8">
        <f t="shared" si="18"/>
        <v>2004</v>
      </c>
      <c r="H355" s="24">
        <v>1</v>
      </c>
      <c r="I355" s="8">
        <v>82</v>
      </c>
      <c r="J355" s="8">
        <v>41</v>
      </c>
    </row>
    <row r="356" spans="1:10" ht="15">
      <c r="A356" s="26">
        <f t="shared" si="20"/>
        <v>14</v>
      </c>
      <c r="B356" s="8" t="s">
        <v>242</v>
      </c>
      <c r="C356" s="8">
        <v>111360176</v>
      </c>
      <c r="D356" s="8" t="s">
        <v>114</v>
      </c>
      <c r="E356" s="8">
        <v>82</v>
      </c>
      <c r="F356" s="21">
        <v>2004</v>
      </c>
      <c r="G356" s="8">
        <f t="shared" si="18"/>
        <v>2004</v>
      </c>
      <c r="H356" s="24">
        <v>1</v>
      </c>
      <c r="I356" s="8">
        <v>82</v>
      </c>
      <c r="J356" s="8">
        <v>41</v>
      </c>
    </row>
    <row r="357" spans="1:10" ht="15">
      <c r="A357" s="26">
        <f t="shared" si="20"/>
        <v>15</v>
      </c>
      <c r="B357" s="8" t="s">
        <v>37</v>
      </c>
      <c r="C357" s="8">
        <v>111360234</v>
      </c>
      <c r="D357" s="8" t="s">
        <v>114</v>
      </c>
      <c r="E357" s="8">
        <v>118</v>
      </c>
      <c r="F357" s="21">
        <v>2000</v>
      </c>
      <c r="G357" s="8">
        <f t="shared" si="18"/>
        <v>2000</v>
      </c>
      <c r="H357" s="24">
        <v>1</v>
      </c>
      <c r="I357" s="8">
        <v>118</v>
      </c>
      <c r="J357" s="8">
        <v>59</v>
      </c>
    </row>
    <row r="358" spans="1:10" ht="15">
      <c r="A358" s="26">
        <f t="shared" si="20"/>
        <v>16</v>
      </c>
      <c r="B358" s="8" t="s">
        <v>268</v>
      </c>
      <c r="C358" s="8">
        <v>111360273</v>
      </c>
      <c r="D358" s="8" t="s">
        <v>114</v>
      </c>
      <c r="E358" s="8">
        <v>773</v>
      </c>
      <c r="F358" s="21">
        <v>2005</v>
      </c>
      <c r="G358" s="8">
        <f t="shared" si="18"/>
        <v>2005</v>
      </c>
      <c r="H358" s="24">
        <v>1</v>
      </c>
      <c r="I358" s="8">
        <v>773</v>
      </c>
      <c r="J358" s="8">
        <v>387</v>
      </c>
    </row>
    <row r="359" spans="1:10" ht="15">
      <c r="A359" s="26">
        <f t="shared" si="20"/>
        <v>17</v>
      </c>
      <c r="B359" s="8" t="s">
        <v>170</v>
      </c>
      <c r="C359" s="8">
        <v>111360274</v>
      </c>
      <c r="D359" s="8" t="s">
        <v>114</v>
      </c>
      <c r="E359" s="8">
        <v>265</v>
      </c>
      <c r="F359" s="21">
        <v>2005</v>
      </c>
      <c r="G359" s="8">
        <f t="shared" si="18"/>
        <v>2005</v>
      </c>
      <c r="H359" s="24">
        <v>1</v>
      </c>
      <c r="I359" s="8">
        <v>265</v>
      </c>
      <c r="J359" s="8">
        <v>133</v>
      </c>
    </row>
    <row r="360" spans="1:10" ht="15">
      <c r="A360" s="26">
        <f t="shared" si="20"/>
        <v>18</v>
      </c>
      <c r="B360" s="8" t="s">
        <v>269</v>
      </c>
      <c r="C360" s="8" t="s">
        <v>270</v>
      </c>
      <c r="D360" s="8" t="s">
        <v>114</v>
      </c>
      <c r="E360" s="8">
        <v>511</v>
      </c>
      <c r="F360" s="21">
        <v>2007</v>
      </c>
      <c r="G360" s="8">
        <f t="shared" si="18"/>
        <v>2007</v>
      </c>
      <c r="H360" s="24">
        <f>1+1</f>
        <v>2</v>
      </c>
      <c r="I360" s="8">
        <f>511+511</f>
        <v>1022</v>
      </c>
      <c r="J360" s="8">
        <v>512</v>
      </c>
    </row>
    <row r="361" spans="1:10" ht="15">
      <c r="A361" s="26"/>
      <c r="B361" s="8"/>
      <c r="C361" s="8">
        <v>111360378</v>
      </c>
      <c r="D361" s="8"/>
      <c r="E361" s="8"/>
      <c r="F361" s="21"/>
      <c r="G361" s="8"/>
      <c r="H361" s="24"/>
      <c r="I361" s="8"/>
      <c r="J361" s="8"/>
    </row>
    <row r="362" spans="1:10" ht="15">
      <c r="A362" s="26">
        <f>A360+1</f>
        <v>19</v>
      </c>
      <c r="B362" s="8" t="s">
        <v>271</v>
      </c>
      <c r="C362" s="8" t="s">
        <v>272</v>
      </c>
      <c r="D362" s="8" t="s">
        <v>114</v>
      </c>
      <c r="E362" s="8">
        <v>300</v>
      </c>
      <c r="F362" s="21">
        <v>2007</v>
      </c>
      <c r="G362" s="8">
        <f t="shared" si="18"/>
        <v>2007</v>
      </c>
      <c r="H362" s="24">
        <f>1+1</f>
        <v>2</v>
      </c>
      <c r="I362" s="8">
        <f>300+300</f>
        <v>600</v>
      </c>
      <c r="J362" s="8">
        <v>300</v>
      </c>
    </row>
    <row r="363" spans="1:10" ht="15">
      <c r="A363" s="26"/>
      <c r="B363" s="8"/>
      <c r="C363" s="8">
        <v>111360756</v>
      </c>
      <c r="D363" s="8"/>
      <c r="E363" s="8"/>
      <c r="F363" s="21"/>
      <c r="G363" s="8"/>
      <c r="H363" s="24"/>
      <c r="I363" s="8"/>
      <c r="J363" s="8"/>
    </row>
    <row r="364" spans="1:10" ht="15">
      <c r="A364" s="26">
        <f>A362+1</f>
        <v>20</v>
      </c>
      <c r="B364" s="8" t="s">
        <v>218</v>
      </c>
      <c r="C364" s="8">
        <v>111360794</v>
      </c>
      <c r="D364" s="8" t="s">
        <v>114</v>
      </c>
      <c r="E364" s="8">
        <v>160</v>
      </c>
      <c r="F364" s="21">
        <v>2011</v>
      </c>
      <c r="G364" s="8">
        <f t="shared" si="18"/>
        <v>2011</v>
      </c>
      <c r="H364" s="24">
        <v>1</v>
      </c>
      <c r="I364" s="8">
        <v>160</v>
      </c>
      <c r="J364" s="8">
        <v>80</v>
      </c>
    </row>
    <row r="365" spans="1:10" ht="30">
      <c r="A365" s="15">
        <f t="shared" si="20"/>
        <v>21</v>
      </c>
      <c r="B365" s="42" t="s">
        <v>273</v>
      </c>
      <c r="C365" s="11">
        <v>111360760</v>
      </c>
      <c r="D365" s="11" t="s">
        <v>114</v>
      </c>
      <c r="E365" s="11">
        <v>558</v>
      </c>
      <c r="F365" s="44">
        <v>2010</v>
      </c>
      <c r="G365" s="11">
        <f t="shared" si="18"/>
        <v>2010</v>
      </c>
      <c r="H365" s="45">
        <v>1</v>
      </c>
      <c r="I365" s="11">
        <v>558</v>
      </c>
      <c r="J365" s="11">
        <v>279</v>
      </c>
    </row>
    <row r="366" spans="1:10" ht="15">
      <c r="A366" s="26">
        <f t="shared" si="20"/>
        <v>22</v>
      </c>
      <c r="B366" s="8" t="s">
        <v>274</v>
      </c>
      <c r="C366" s="8">
        <v>111361415</v>
      </c>
      <c r="D366" s="8" t="s">
        <v>114</v>
      </c>
      <c r="E366" s="8">
        <v>1900</v>
      </c>
      <c r="F366" s="21">
        <v>2014</v>
      </c>
      <c r="G366" s="8">
        <f t="shared" si="18"/>
        <v>2014</v>
      </c>
      <c r="H366" s="24">
        <v>1</v>
      </c>
      <c r="I366" s="8">
        <v>1900</v>
      </c>
      <c r="J366" s="8">
        <v>950</v>
      </c>
    </row>
    <row r="367" spans="1:10" ht="15">
      <c r="A367" s="26">
        <f t="shared" si="20"/>
        <v>23</v>
      </c>
      <c r="B367" s="8" t="s">
        <v>275</v>
      </c>
      <c r="C367" s="8">
        <v>111361416</v>
      </c>
      <c r="D367" s="8" t="s">
        <v>114</v>
      </c>
      <c r="E367" s="8">
        <v>1600</v>
      </c>
      <c r="F367" s="21">
        <v>2014</v>
      </c>
      <c r="G367" s="8">
        <f t="shared" si="18"/>
        <v>2014</v>
      </c>
      <c r="H367" s="24">
        <v>1</v>
      </c>
      <c r="I367" s="8">
        <v>1600</v>
      </c>
      <c r="J367" s="8">
        <v>800</v>
      </c>
    </row>
    <row r="368" spans="1:10" ht="15">
      <c r="A368" s="26">
        <f t="shared" si="20"/>
        <v>24</v>
      </c>
      <c r="B368" s="8" t="s">
        <v>276</v>
      </c>
      <c r="C368" s="8">
        <v>111361437</v>
      </c>
      <c r="D368" s="8" t="s">
        <v>114</v>
      </c>
      <c r="E368" s="8">
        <v>1600</v>
      </c>
      <c r="F368" s="21">
        <v>2016</v>
      </c>
      <c r="G368" s="8">
        <f t="shared" si="18"/>
        <v>2016</v>
      </c>
      <c r="H368" s="24">
        <v>1</v>
      </c>
      <c r="I368" s="8">
        <v>1600</v>
      </c>
      <c r="J368" s="8">
        <v>800</v>
      </c>
    </row>
    <row r="369" spans="1:10" ht="15">
      <c r="A369" s="26"/>
      <c r="B369" s="10" t="s">
        <v>117</v>
      </c>
      <c r="C369" s="9"/>
      <c r="D369" s="9"/>
      <c r="E369" s="9"/>
      <c r="F369" s="33"/>
      <c r="G369" s="9"/>
      <c r="H369" s="34"/>
      <c r="I369" s="9">
        <f>SUM(I341:I368)</f>
        <v>10151</v>
      </c>
      <c r="J369" s="9">
        <f>SUM(J341:J368)</f>
        <v>5078</v>
      </c>
    </row>
    <row r="370" spans="1:10" ht="15">
      <c r="A370" s="26">
        <f t="shared" si="20"/>
        <v>1</v>
      </c>
      <c r="B370" s="9" t="s">
        <v>277</v>
      </c>
      <c r="C370" s="8"/>
      <c r="D370" s="8"/>
      <c r="E370" s="8"/>
      <c r="F370" s="21"/>
      <c r="G370" s="8"/>
      <c r="H370" s="24"/>
      <c r="I370" s="8"/>
      <c r="J370" s="8"/>
    </row>
    <row r="371" spans="1:10" ht="15">
      <c r="A371" s="26">
        <f t="shared" si="20"/>
        <v>2</v>
      </c>
      <c r="B371" s="8" t="s">
        <v>278</v>
      </c>
      <c r="C371" s="8" t="s">
        <v>279</v>
      </c>
      <c r="D371" s="8" t="s">
        <v>114</v>
      </c>
      <c r="E371" s="8">
        <v>39</v>
      </c>
      <c r="F371" s="21">
        <v>2004</v>
      </c>
      <c r="G371" s="8">
        <f t="shared" si="18"/>
        <v>2004</v>
      </c>
      <c r="H371" s="24">
        <f>1+1+1+1</f>
        <v>4</v>
      </c>
      <c r="I371" s="8">
        <f>39+39+39+39</f>
        <v>156</v>
      </c>
      <c r="J371" s="8">
        <v>78</v>
      </c>
    </row>
    <row r="372" spans="1:10" ht="15">
      <c r="A372" s="26"/>
      <c r="B372" s="8"/>
      <c r="C372" s="8">
        <v>111360298</v>
      </c>
      <c r="D372" s="8"/>
      <c r="E372" s="8"/>
      <c r="F372" s="21"/>
      <c r="G372" s="8"/>
      <c r="H372" s="24"/>
      <c r="I372" s="8"/>
      <c r="J372" s="8">
        <v>20</v>
      </c>
    </row>
    <row r="373" spans="1:10" ht="15">
      <c r="A373" s="26">
        <f>A371+1</f>
        <v>3</v>
      </c>
      <c r="B373" s="8" t="s">
        <v>278</v>
      </c>
      <c r="C373" s="8">
        <v>111360001</v>
      </c>
      <c r="D373" s="8" t="s">
        <v>114</v>
      </c>
      <c r="E373" s="8">
        <v>39</v>
      </c>
      <c r="F373" s="21">
        <v>2004</v>
      </c>
      <c r="G373" s="8">
        <f t="shared" si="18"/>
        <v>2004</v>
      </c>
      <c r="H373" s="24">
        <v>1</v>
      </c>
      <c r="I373" s="8">
        <v>39</v>
      </c>
      <c r="J373" s="8">
        <v>20</v>
      </c>
    </row>
    <row r="374" spans="1:10" ht="15">
      <c r="A374" s="26">
        <f t="shared" si="20"/>
        <v>4</v>
      </c>
      <c r="B374" s="8" t="s">
        <v>280</v>
      </c>
      <c r="C374" s="8">
        <v>111360002</v>
      </c>
      <c r="D374" s="8" t="s">
        <v>114</v>
      </c>
      <c r="E374" s="8">
        <v>26</v>
      </c>
      <c r="F374" s="21">
        <v>2004</v>
      </c>
      <c r="G374" s="8">
        <f t="shared" si="18"/>
        <v>2004</v>
      </c>
      <c r="H374" s="24">
        <v>1</v>
      </c>
      <c r="I374" s="8">
        <v>26</v>
      </c>
      <c r="J374" s="8">
        <v>13</v>
      </c>
    </row>
    <row r="375" spans="1:10" ht="15">
      <c r="A375" s="26">
        <f t="shared" si="20"/>
        <v>5</v>
      </c>
      <c r="B375" s="8" t="s">
        <v>281</v>
      </c>
      <c r="C375" s="8">
        <v>111360003</v>
      </c>
      <c r="D375" s="8" t="s">
        <v>114</v>
      </c>
      <c r="E375" s="8">
        <v>31</v>
      </c>
      <c r="F375" s="21">
        <v>2004</v>
      </c>
      <c r="G375" s="8">
        <f t="shared" si="18"/>
        <v>2004</v>
      </c>
      <c r="H375" s="24">
        <v>1</v>
      </c>
      <c r="I375" s="8">
        <v>31</v>
      </c>
      <c r="J375" s="8">
        <v>16</v>
      </c>
    </row>
    <row r="376" spans="1:10" ht="15">
      <c r="A376" s="26">
        <f t="shared" si="20"/>
        <v>6</v>
      </c>
      <c r="B376" s="8" t="s">
        <v>282</v>
      </c>
      <c r="C376" s="8">
        <v>111360004</v>
      </c>
      <c r="D376" s="8" t="s">
        <v>114</v>
      </c>
      <c r="E376" s="8">
        <v>114</v>
      </c>
      <c r="F376" s="21">
        <v>2004</v>
      </c>
      <c r="G376" s="8">
        <f t="shared" si="18"/>
        <v>2004</v>
      </c>
      <c r="H376" s="24">
        <v>1</v>
      </c>
      <c r="I376" s="8">
        <v>114</v>
      </c>
      <c r="J376" s="8">
        <v>57</v>
      </c>
    </row>
    <row r="377" spans="1:10" ht="15">
      <c r="A377" s="26">
        <f t="shared" si="20"/>
        <v>7</v>
      </c>
      <c r="B377" s="8" t="s">
        <v>231</v>
      </c>
      <c r="C377" s="8">
        <v>111360014</v>
      </c>
      <c r="D377" s="8" t="s">
        <v>114</v>
      </c>
      <c r="E377" s="8">
        <v>375</v>
      </c>
      <c r="F377" s="21">
        <v>2004</v>
      </c>
      <c r="G377" s="8">
        <f t="shared" si="18"/>
        <v>2004</v>
      </c>
      <c r="H377" s="24">
        <v>1</v>
      </c>
      <c r="I377" s="8">
        <v>375</v>
      </c>
      <c r="J377" s="8">
        <v>188</v>
      </c>
    </row>
    <row r="378" spans="1:10" ht="15">
      <c r="A378" s="26">
        <f t="shared" si="20"/>
        <v>8</v>
      </c>
      <c r="B378" s="8" t="s">
        <v>283</v>
      </c>
      <c r="C378" s="8">
        <v>111360015</v>
      </c>
      <c r="D378" s="8" t="s">
        <v>114</v>
      </c>
      <c r="E378" s="8">
        <v>181</v>
      </c>
      <c r="F378" s="21">
        <v>2004</v>
      </c>
      <c r="G378" s="8">
        <f t="shared" si="18"/>
        <v>2004</v>
      </c>
      <c r="H378" s="24">
        <v>1</v>
      </c>
      <c r="I378" s="8">
        <v>181</v>
      </c>
      <c r="J378" s="8">
        <v>91</v>
      </c>
    </row>
    <row r="379" spans="1:10" ht="15">
      <c r="A379" s="26">
        <f t="shared" si="20"/>
        <v>9</v>
      </c>
      <c r="B379" s="8" t="s">
        <v>115</v>
      </c>
      <c r="C379" s="8">
        <v>11360016</v>
      </c>
      <c r="D379" s="8" t="s">
        <v>114</v>
      </c>
      <c r="E379" s="8">
        <v>89</v>
      </c>
      <c r="F379" s="21">
        <v>2004</v>
      </c>
      <c r="G379" s="8">
        <f t="shared" si="18"/>
        <v>2004</v>
      </c>
      <c r="H379" s="24">
        <v>1</v>
      </c>
      <c r="I379" s="8">
        <v>89</v>
      </c>
      <c r="J379" s="8">
        <v>45</v>
      </c>
    </row>
    <row r="380" spans="1:10" ht="15">
      <c r="A380" s="26">
        <f t="shared" si="20"/>
        <v>10</v>
      </c>
      <c r="B380" s="8" t="s">
        <v>284</v>
      </c>
      <c r="C380" s="8">
        <v>111360010</v>
      </c>
      <c r="D380" s="8" t="s">
        <v>114</v>
      </c>
      <c r="E380" s="8">
        <v>508</v>
      </c>
      <c r="F380" s="21">
        <v>2004</v>
      </c>
      <c r="G380" s="8">
        <f t="shared" si="18"/>
        <v>2004</v>
      </c>
      <c r="H380" s="24">
        <v>1</v>
      </c>
      <c r="I380" s="8">
        <v>508</v>
      </c>
      <c r="J380" s="8">
        <v>254</v>
      </c>
    </row>
    <row r="381" spans="1:10" ht="15">
      <c r="A381" s="26">
        <f t="shared" si="20"/>
        <v>11</v>
      </c>
      <c r="B381" s="8" t="s">
        <v>285</v>
      </c>
      <c r="C381" s="8">
        <v>111360007</v>
      </c>
      <c r="D381" s="8" t="s">
        <v>114</v>
      </c>
      <c r="E381" s="8">
        <v>65</v>
      </c>
      <c r="F381" s="21">
        <v>2004</v>
      </c>
      <c r="G381" s="8">
        <f t="shared" si="18"/>
        <v>2004</v>
      </c>
      <c r="H381" s="24">
        <v>1</v>
      </c>
      <c r="I381" s="8">
        <v>65</v>
      </c>
      <c r="J381" s="8">
        <v>33</v>
      </c>
    </row>
    <row r="382" spans="1:10" ht="15">
      <c r="A382" s="26">
        <f t="shared" si="20"/>
        <v>12</v>
      </c>
      <c r="B382" s="8" t="s">
        <v>285</v>
      </c>
      <c r="C382" s="8">
        <v>111360008</v>
      </c>
      <c r="D382" s="8" t="s">
        <v>114</v>
      </c>
      <c r="E382" s="8">
        <v>36</v>
      </c>
      <c r="F382" s="21">
        <v>2004</v>
      </c>
      <c r="G382" s="8">
        <f t="shared" si="18"/>
        <v>2004</v>
      </c>
      <c r="H382" s="24">
        <v>1</v>
      </c>
      <c r="I382" s="8">
        <v>36</v>
      </c>
      <c r="J382" s="8">
        <v>18</v>
      </c>
    </row>
    <row r="383" spans="1:10" ht="15">
      <c r="A383" s="26">
        <f t="shared" si="20"/>
        <v>13</v>
      </c>
      <c r="B383" s="8" t="s">
        <v>115</v>
      </c>
      <c r="C383" s="8">
        <v>111360029</v>
      </c>
      <c r="D383" s="8" t="s">
        <v>114</v>
      </c>
      <c r="E383" s="8">
        <v>227</v>
      </c>
      <c r="F383" s="21">
        <v>2004</v>
      </c>
      <c r="G383" s="8">
        <f aca="true" t="shared" si="21" ref="G383:G469">F383</f>
        <v>2004</v>
      </c>
      <c r="H383" s="24">
        <v>1</v>
      </c>
      <c r="I383" s="8">
        <v>227</v>
      </c>
      <c r="J383" s="8">
        <v>114</v>
      </c>
    </row>
    <row r="384" spans="1:10" ht="15">
      <c r="A384" s="26">
        <f t="shared" si="20"/>
        <v>14</v>
      </c>
      <c r="B384" s="8" t="s">
        <v>286</v>
      </c>
      <c r="C384" s="8">
        <v>111360294</v>
      </c>
      <c r="D384" s="8" t="s">
        <v>114</v>
      </c>
      <c r="E384" s="8">
        <v>285</v>
      </c>
      <c r="F384" s="21">
        <v>2004</v>
      </c>
      <c r="G384" s="8">
        <f t="shared" si="21"/>
        <v>2004</v>
      </c>
      <c r="H384" s="24">
        <v>1</v>
      </c>
      <c r="I384" s="8">
        <v>285</v>
      </c>
      <c r="J384" s="8">
        <v>143</v>
      </c>
    </row>
    <row r="385" spans="1:10" ht="15">
      <c r="A385" s="26">
        <f t="shared" si="20"/>
        <v>15</v>
      </c>
      <c r="B385" s="8" t="s">
        <v>286</v>
      </c>
      <c r="C385" s="8">
        <v>111360005</v>
      </c>
      <c r="D385" s="8" t="s">
        <v>114</v>
      </c>
      <c r="E385" s="8">
        <v>285</v>
      </c>
      <c r="F385" s="21">
        <v>2004</v>
      </c>
      <c r="G385" s="8">
        <f t="shared" si="21"/>
        <v>2004</v>
      </c>
      <c r="H385" s="24">
        <v>1</v>
      </c>
      <c r="I385" s="8">
        <v>285</v>
      </c>
      <c r="J385" s="8">
        <v>143</v>
      </c>
    </row>
    <row r="386" spans="1:10" ht="15">
      <c r="A386" s="26">
        <f t="shared" si="20"/>
        <v>16</v>
      </c>
      <c r="B386" s="8" t="s">
        <v>287</v>
      </c>
      <c r="C386" s="8">
        <v>111360017</v>
      </c>
      <c r="D386" s="8" t="s">
        <v>114</v>
      </c>
      <c r="E386" s="8">
        <v>24</v>
      </c>
      <c r="F386" s="21">
        <v>2004</v>
      </c>
      <c r="G386" s="8">
        <f t="shared" si="21"/>
        <v>2004</v>
      </c>
      <c r="H386" s="24">
        <v>1</v>
      </c>
      <c r="I386" s="8">
        <v>24</v>
      </c>
      <c r="J386" s="8">
        <v>12</v>
      </c>
    </row>
    <row r="387" spans="1:10" ht="15">
      <c r="A387" s="26">
        <f t="shared" si="20"/>
        <v>17</v>
      </c>
      <c r="B387" s="8" t="s">
        <v>288</v>
      </c>
      <c r="C387" s="8">
        <v>111360052</v>
      </c>
      <c r="D387" s="8" t="s">
        <v>114</v>
      </c>
      <c r="E387" s="8">
        <v>518</v>
      </c>
      <c r="F387" s="21">
        <v>2004</v>
      </c>
      <c r="G387" s="8">
        <f t="shared" si="21"/>
        <v>2004</v>
      </c>
      <c r="H387" s="24">
        <v>1</v>
      </c>
      <c r="I387" s="8">
        <v>518</v>
      </c>
      <c r="J387" s="8">
        <v>259</v>
      </c>
    </row>
    <row r="388" spans="1:10" ht="15">
      <c r="A388" s="26">
        <f t="shared" si="20"/>
        <v>18</v>
      </c>
      <c r="B388" s="8" t="s">
        <v>280</v>
      </c>
      <c r="C388" s="8">
        <v>111360180</v>
      </c>
      <c r="D388" s="8" t="s">
        <v>114</v>
      </c>
      <c r="E388" s="8">
        <v>36</v>
      </c>
      <c r="F388" s="21">
        <v>2004</v>
      </c>
      <c r="G388" s="8">
        <f t="shared" si="21"/>
        <v>2004</v>
      </c>
      <c r="H388" s="24">
        <v>1</v>
      </c>
      <c r="I388" s="8">
        <v>36</v>
      </c>
      <c r="J388" s="8">
        <v>18</v>
      </c>
    </row>
    <row r="389" spans="1:10" ht="15">
      <c r="A389" s="26">
        <f t="shared" si="20"/>
        <v>19</v>
      </c>
      <c r="B389" s="8" t="s">
        <v>289</v>
      </c>
      <c r="C389" s="8">
        <v>111360089</v>
      </c>
      <c r="D389" s="8" t="s">
        <v>114</v>
      </c>
      <c r="E389" s="8">
        <v>103</v>
      </c>
      <c r="F389" s="21">
        <v>2004</v>
      </c>
      <c r="G389" s="8">
        <f t="shared" si="21"/>
        <v>2004</v>
      </c>
      <c r="H389" s="24">
        <v>1</v>
      </c>
      <c r="I389" s="8">
        <v>103</v>
      </c>
      <c r="J389" s="8">
        <v>52</v>
      </c>
    </row>
    <row r="390" spans="1:10" ht="15">
      <c r="A390" s="26">
        <f t="shared" si="20"/>
        <v>20</v>
      </c>
      <c r="B390" s="8" t="s">
        <v>290</v>
      </c>
      <c r="C390" s="8">
        <v>111360235</v>
      </c>
      <c r="D390" s="8" t="s">
        <v>114</v>
      </c>
      <c r="E390" s="8">
        <v>91</v>
      </c>
      <c r="F390" s="21">
        <v>2005</v>
      </c>
      <c r="G390" s="8">
        <f t="shared" si="21"/>
        <v>2005</v>
      </c>
      <c r="H390" s="24">
        <v>1</v>
      </c>
      <c r="I390" s="8">
        <v>91</v>
      </c>
      <c r="J390" s="8">
        <v>46</v>
      </c>
    </row>
    <row r="391" spans="1:10" ht="15">
      <c r="A391" s="26">
        <f t="shared" si="20"/>
        <v>21</v>
      </c>
      <c r="B391" s="8" t="s">
        <v>291</v>
      </c>
      <c r="C391" s="8">
        <v>111360239</v>
      </c>
      <c r="D391" s="8" t="s">
        <v>114</v>
      </c>
      <c r="E391" s="8">
        <v>197</v>
      </c>
      <c r="F391" s="21">
        <v>2005</v>
      </c>
      <c r="G391" s="8">
        <f t="shared" si="21"/>
        <v>2005</v>
      </c>
      <c r="H391" s="24">
        <v>1</v>
      </c>
      <c r="I391" s="8">
        <v>197</v>
      </c>
      <c r="J391" s="8">
        <v>99</v>
      </c>
    </row>
    <row r="392" spans="1:10" ht="15">
      <c r="A392" s="26">
        <f t="shared" si="20"/>
        <v>22</v>
      </c>
      <c r="B392" s="8" t="s">
        <v>292</v>
      </c>
      <c r="C392" s="8">
        <v>111360241</v>
      </c>
      <c r="D392" s="8" t="s">
        <v>114</v>
      </c>
      <c r="E392" s="8">
        <v>123</v>
      </c>
      <c r="F392" s="21">
        <v>2005</v>
      </c>
      <c r="G392" s="8">
        <f t="shared" si="21"/>
        <v>2005</v>
      </c>
      <c r="H392" s="24">
        <v>1</v>
      </c>
      <c r="I392" s="8">
        <v>123</v>
      </c>
      <c r="J392" s="8">
        <v>62</v>
      </c>
    </row>
    <row r="393" spans="1:10" ht="15">
      <c r="A393" s="26">
        <f t="shared" si="20"/>
        <v>23</v>
      </c>
      <c r="B393" s="8" t="s">
        <v>293</v>
      </c>
      <c r="C393" s="8">
        <v>111360290</v>
      </c>
      <c r="D393" s="8" t="s">
        <v>114</v>
      </c>
      <c r="E393" s="8">
        <v>125</v>
      </c>
      <c r="F393" s="21">
        <v>2005</v>
      </c>
      <c r="G393" s="8">
        <f t="shared" si="21"/>
        <v>2005</v>
      </c>
      <c r="H393" s="24">
        <v>1</v>
      </c>
      <c r="I393" s="8">
        <v>125</v>
      </c>
      <c r="J393" s="8">
        <v>63</v>
      </c>
    </row>
    <row r="394" spans="1:10" ht="15">
      <c r="A394" s="26">
        <f t="shared" si="20"/>
        <v>24</v>
      </c>
      <c r="B394" s="8" t="s">
        <v>164</v>
      </c>
      <c r="C394" s="8">
        <v>111360292</v>
      </c>
      <c r="D394" s="8" t="s">
        <v>114</v>
      </c>
      <c r="E394" s="8">
        <v>208</v>
      </c>
      <c r="F394" s="21">
        <v>2005</v>
      </c>
      <c r="G394" s="8">
        <f t="shared" si="21"/>
        <v>2005</v>
      </c>
      <c r="H394" s="24">
        <v>1</v>
      </c>
      <c r="I394" s="8">
        <v>208</v>
      </c>
      <c r="J394" s="8">
        <v>104</v>
      </c>
    </row>
    <row r="395" spans="1:10" ht="15">
      <c r="A395" s="26">
        <f t="shared" si="20"/>
        <v>25</v>
      </c>
      <c r="B395" s="8" t="s">
        <v>294</v>
      </c>
      <c r="C395" s="8">
        <v>111360338</v>
      </c>
      <c r="D395" s="8" t="s">
        <v>114</v>
      </c>
      <c r="E395" s="8">
        <v>846</v>
      </c>
      <c r="F395" s="21">
        <v>2006</v>
      </c>
      <c r="G395" s="8">
        <f t="shared" si="21"/>
        <v>2006</v>
      </c>
      <c r="H395" s="24">
        <v>1</v>
      </c>
      <c r="I395" s="8">
        <v>846</v>
      </c>
      <c r="J395" s="8">
        <v>423</v>
      </c>
    </row>
    <row r="396" spans="1:10" ht="15">
      <c r="A396" s="26">
        <f t="shared" si="20"/>
        <v>26</v>
      </c>
      <c r="B396" s="8" t="s">
        <v>295</v>
      </c>
      <c r="C396" s="8" t="s">
        <v>296</v>
      </c>
      <c r="D396" s="8" t="s">
        <v>114</v>
      </c>
      <c r="E396" s="8">
        <v>176</v>
      </c>
      <c r="F396" s="21">
        <v>2004</v>
      </c>
      <c r="G396" s="8">
        <f t="shared" si="21"/>
        <v>2004</v>
      </c>
      <c r="H396" s="24">
        <f>1+1</f>
        <v>2</v>
      </c>
      <c r="I396" s="8">
        <f>176+176</f>
        <v>352</v>
      </c>
      <c r="J396" s="8">
        <v>176</v>
      </c>
    </row>
    <row r="397" spans="1:10" ht="15">
      <c r="A397" s="26"/>
      <c r="B397" s="8"/>
      <c r="C397" s="8">
        <v>111360199</v>
      </c>
      <c r="D397" s="8"/>
      <c r="E397" s="8"/>
      <c r="F397" s="21"/>
      <c r="G397" s="8"/>
      <c r="H397" s="24"/>
      <c r="I397" s="8"/>
      <c r="J397" s="8"/>
    </row>
    <row r="398" spans="1:10" ht="15">
      <c r="A398" s="26">
        <f>A396+1</f>
        <v>27</v>
      </c>
      <c r="B398" s="8" t="s">
        <v>295</v>
      </c>
      <c r="C398" s="8">
        <v>111360201</v>
      </c>
      <c r="D398" s="8" t="s">
        <v>114</v>
      </c>
      <c r="E398" s="8">
        <v>176</v>
      </c>
      <c r="F398" s="21">
        <v>2004</v>
      </c>
      <c r="G398" s="8">
        <f t="shared" si="21"/>
        <v>2004</v>
      </c>
      <c r="H398" s="24">
        <v>1</v>
      </c>
      <c r="I398" s="11">
        <v>176</v>
      </c>
      <c r="J398" s="8">
        <v>88</v>
      </c>
    </row>
    <row r="399" spans="1:10" ht="15">
      <c r="A399" s="26">
        <f t="shared" si="20"/>
        <v>28</v>
      </c>
      <c r="B399" s="8" t="s">
        <v>297</v>
      </c>
      <c r="C399" s="8">
        <v>111360332</v>
      </c>
      <c r="D399" s="8" t="s">
        <v>114</v>
      </c>
      <c r="E399" s="8">
        <v>131</v>
      </c>
      <c r="F399" s="21">
        <v>2006</v>
      </c>
      <c r="G399" s="8">
        <f t="shared" si="21"/>
        <v>2006</v>
      </c>
      <c r="H399" s="24">
        <v>1</v>
      </c>
      <c r="I399" s="8">
        <v>131</v>
      </c>
      <c r="J399" s="8">
        <v>66</v>
      </c>
    </row>
    <row r="400" spans="1:10" ht="15">
      <c r="A400" s="26">
        <f t="shared" si="20"/>
        <v>29</v>
      </c>
      <c r="B400" s="8" t="s">
        <v>298</v>
      </c>
      <c r="C400" s="8">
        <v>111360335</v>
      </c>
      <c r="D400" s="8" t="s">
        <v>114</v>
      </c>
      <c r="E400" s="8">
        <v>178</v>
      </c>
      <c r="F400" s="21">
        <v>2006</v>
      </c>
      <c r="G400" s="8">
        <f t="shared" si="21"/>
        <v>2006</v>
      </c>
      <c r="H400" s="24">
        <v>1</v>
      </c>
      <c r="I400" s="8">
        <v>178</v>
      </c>
      <c r="J400" s="8">
        <v>89</v>
      </c>
    </row>
    <row r="401" spans="1:10" ht="15">
      <c r="A401" s="26">
        <f t="shared" si="20"/>
        <v>30</v>
      </c>
      <c r="B401" s="8" t="s">
        <v>299</v>
      </c>
      <c r="C401" s="8">
        <v>111360364</v>
      </c>
      <c r="D401" s="8" t="s">
        <v>114</v>
      </c>
      <c r="E401" s="8">
        <v>476</v>
      </c>
      <c r="F401" s="21">
        <v>2007</v>
      </c>
      <c r="G401" s="8">
        <f t="shared" si="21"/>
        <v>2007</v>
      </c>
      <c r="H401" s="24">
        <v>1</v>
      </c>
      <c r="I401" s="8">
        <v>476</v>
      </c>
      <c r="J401" s="8">
        <v>238</v>
      </c>
    </row>
    <row r="402" spans="1:10" ht="15">
      <c r="A402" s="26">
        <f t="shared" si="20"/>
        <v>31</v>
      </c>
      <c r="B402" s="8" t="s">
        <v>300</v>
      </c>
      <c r="C402" s="8">
        <v>111360368</v>
      </c>
      <c r="D402" s="8" t="s">
        <v>114</v>
      </c>
      <c r="E402" s="8">
        <v>328</v>
      </c>
      <c r="F402" s="21">
        <v>2007</v>
      </c>
      <c r="G402" s="8">
        <f t="shared" si="21"/>
        <v>2007</v>
      </c>
      <c r="H402" s="24">
        <v>1</v>
      </c>
      <c r="I402" s="8">
        <v>328</v>
      </c>
      <c r="J402" s="8">
        <v>164</v>
      </c>
    </row>
    <row r="403" spans="1:10" ht="15">
      <c r="A403" s="26">
        <f t="shared" si="20"/>
        <v>32</v>
      </c>
      <c r="B403" s="8" t="s">
        <v>301</v>
      </c>
      <c r="C403" s="8">
        <v>111360402</v>
      </c>
      <c r="D403" s="8" t="s">
        <v>114</v>
      </c>
      <c r="E403" s="8">
        <v>175</v>
      </c>
      <c r="F403" s="21">
        <v>2008</v>
      </c>
      <c r="G403" s="8">
        <f t="shared" si="21"/>
        <v>2008</v>
      </c>
      <c r="H403" s="24">
        <v>1</v>
      </c>
      <c r="I403" s="8">
        <v>175</v>
      </c>
      <c r="J403" s="8">
        <v>88</v>
      </c>
    </row>
    <row r="404" spans="1:10" ht="15">
      <c r="A404" s="26">
        <f t="shared" si="20"/>
        <v>33</v>
      </c>
      <c r="B404" s="8" t="s">
        <v>105</v>
      </c>
      <c r="C404" s="8">
        <v>111360387</v>
      </c>
      <c r="D404" s="8" t="s">
        <v>114</v>
      </c>
      <c r="E404" s="8">
        <v>982</v>
      </c>
      <c r="F404" s="21">
        <v>2008</v>
      </c>
      <c r="G404" s="8">
        <f t="shared" si="21"/>
        <v>2008</v>
      </c>
      <c r="H404" s="24">
        <v>1</v>
      </c>
      <c r="I404" s="8">
        <v>982</v>
      </c>
      <c r="J404" s="8">
        <v>491</v>
      </c>
    </row>
    <row r="405" spans="1:10" ht="15">
      <c r="A405" s="26">
        <f t="shared" si="20"/>
        <v>34</v>
      </c>
      <c r="B405" s="8" t="s">
        <v>302</v>
      </c>
      <c r="C405" s="8">
        <v>111360403</v>
      </c>
      <c r="D405" s="8" t="s">
        <v>114</v>
      </c>
      <c r="E405" s="8">
        <v>246</v>
      </c>
      <c r="F405" s="21">
        <v>2008</v>
      </c>
      <c r="G405" s="8">
        <f t="shared" si="21"/>
        <v>2008</v>
      </c>
      <c r="H405" s="24">
        <v>1</v>
      </c>
      <c r="I405" s="8">
        <v>246</v>
      </c>
      <c r="J405" s="8">
        <v>123</v>
      </c>
    </row>
    <row r="406" spans="1:10" ht="15">
      <c r="A406" s="26">
        <f aca="true" t="shared" si="22" ref="A406:A424">A405+1</f>
        <v>35</v>
      </c>
      <c r="B406" s="8" t="s">
        <v>170</v>
      </c>
      <c r="C406" s="8">
        <v>111360466</v>
      </c>
      <c r="D406" s="8" t="s">
        <v>114</v>
      </c>
      <c r="E406" s="8">
        <v>80</v>
      </c>
      <c r="F406" s="21">
        <v>2008</v>
      </c>
      <c r="G406" s="8">
        <f t="shared" si="21"/>
        <v>2008</v>
      </c>
      <c r="H406" s="24">
        <v>1</v>
      </c>
      <c r="I406" s="8">
        <v>80</v>
      </c>
      <c r="J406" s="8">
        <v>40</v>
      </c>
    </row>
    <row r="407" spans="1:10" ht="15">
      <c r="A407" s="26">
        <f t="shared" si="22"/>
        <v>36</v>
      </c>
      <c r="B407" s="8" t="s">
        <v>303</v>
      </c>
      <c r="C407" s="8">
        <v>111360464</v>
      </c>
      <c r="D407" s="8" t="s">
        <v>114</v>
      </c>
      <c r="E407" s="8">
        <v>56</v>
      </c>
      <c r="F407" s="21">
        <v>2008</v>
      </c>
      <c r="G407" s="8">
        <f t="shared" si="21"/>
        <v>2008</v>
      </c>
      <c r="H407" s="24">
        <v>1</v>
      </c>
      <c r="I407" s="8">
        <v>56</v>
      </c>
      <c r="J407" s="8">
        <v>28</v>
      </c>
    </row>
    <row r="408" spans="1:10" ht="15">
      <c r="A408" s="26">
        <f t="shared" si="22"/>
        <v>37</v>
      </c>
      <c r="B408" s="8" t="s">
        <v>304</v>
      </c>
      <c r="C408" s="8">
        <v>111360454</v>
      </c>
      <c r="D408" s="8" t="s">
        <v>114</v>
      </c>
      <c r="E408" s="8">
        <v>185</v>
      </c>
      <c r="F408" s="21">
        <v>2008</v>
      </c>
      <c r="G408" s="8">
        <f t="shared" si="21"/>
        <v>2008</v>
      </c>
      <c r="H408" s="24">
        <v>1</v>
      </c>
      <c r="I408" s="8">
        <v>185</v>
      </c>
      <c r="J408" s="8">
        <v>93</v>
      </c>
    </row>
    <row r="409" spans="1:10" ht="15">
      <c r="A409" s="26">
        <f t="shared" si="22"/>
        <v>38</v>
      </c>
      <c r="B409" s="8" t="s">
        <v>280</v>
      </c>
      <c r="C409" s="8">
        <v>111360431</v>
      </c>
      <c r="D409" s="8" t="s">
        <v>114</v>
      </c>
      <c r="E409" s="8">
        <v>89</v>
      </c>
      <c r="F409" s="21">
        <v>2008</v>
      </c>
      <c r="G409" s="8">
        <f t="shared" si="21"/>
        <v>2008</v>
      </c>
      <c r="H409" s="24">
        <v>1</v>
      </c>
      <c r="I409" s="8">
        <v>89</v>
      </c>
      <c r="J409" s="8">
        <v>45</v>
      </c>
    </row>
    <row r="410" spans="1:10" ht="15">
      <c r="A410" s="26">
        <f t="shared" si="22"/>
        <v>39</v>
      </c>
      <c r="B410" s="8" t="s">
        <v>305</v>
      </c>
      <c r="C410" s="8">
        <v>111360451</v>
      </c>
      <c r="D410" s="8" t="s">
        <v>114</v>
      </c>
      <c r="E410" s="8">
        <v>381</v>
      </c>
      <c r="F410" s="21">
        <v>2008</v>
      </c>
      <c r="G410" s="8">
        <f t="shared" si="21"/>
        <v>2008</v>
      </c>
      <c r="H410" s="24">
        <v>1</v>
      </c>
      <c r="I410" s="8">
        <v>381</v>
      </c>
      <c r="J410" s="8">
        <v>191</v>
      </c>
    </row>
    <row r="411" spans="1:10" ht="15">
      <c r="A411" s="26">
        <f t="shared" si="22"/>
        <v>40</v>
      </c>
      <c r="B411" s="8" t="s">
        <v>306</v>
      </c>
      <c r="C411" s="8" t="s">
        <v>307</v>
      </c>
      <c r="D411" s="8" t="s">
        <v>114</v>
      </c>
      <c r="E411" s="8">
        <v>517</v>
      </c>
      <c r="F411" s="21">
        <v>2008</v>
      </c>
      <c r="G411" s="8">
        <f t="shared" si="21"/>
        <v>2008</v>
      </c>
      <c r="H411" s="24">
        <f>1+1</f>
        <v>2</v>
      </c>
      <c r="I411" s="8">
        <f>517+517</f>
        <v>1034</v>
      </c>
      <c r="J411" s="8">
        <v>517</v>
      </c>
    </row>
    <row r="412" spans="1:10" ht="15">
      <c r="A412" s="26"/>
      <c r="B412" s="8"/>
      <c r="C412" s="8">
        <v>111360453</v>
      </c>
      <c r="D412" s="8"/>
      <c r="E412" s="8"/>
      <c r="F412" s="21"/>
      <c r="G412" s="8"/>
      <c r="H412" s="24"/>
      <c r="I412" s="8"/>
      <c r="J412" s="8"/>
    </row>
    <row r="413" spans="1:10" ht="15">
      <c r="A413" s="26">
        <f>A411+1</f>
        <v>41</v>
      </c>
      <c r="B413" s="8" t="s">
        <v>308</v>
      </c>
      <c r="C413" s="8">
        <v>111360450</v>
      </c>
      <c r="D413" s="8" t="s">
        <v>114</v>
      </c>
      <c r="E413" s="8">
        <v>393</v>
      </c>
      <c r="F413" s="21">
        <v>2008</v>
      </c>
      <c r="G413" s="8">
        <f t="shared" si="21"/>
        <v>2008</v>
      </c>
      <c r="H413" s="24">
        <v>1</v>
      </c>
      <c r="I413" s="8">
        <v>393</v>
      </c>
      <c r="J413" s="8">
        <v>197</v>
      </c>
    </row>
    <row r="414" spans="1:10" ht="15">
      <c r="A414" s="26">
        <f t="shared" si="22"/>
        <v>42</v>
      </c>
      <c r="B414" s="8" t="s">
        <v>309</v>
      </c>
      <c r="C414" s="8">
        <v>111360432</v>
      </c>
      <c r="D414" s="8" t="s">
        <v>114</v>
      </c>
      <c r="E414" s="8">
        <v>544</v>
      </c>
      <c r="F414" s="21">
        <v>2008</v>
      </c>
      <c r="G414" s="8">
        <f t="shared" si="21"/>
        <v>2008</v>
      </c>
      <c r="H414" s="24">
        <v>1</v>
      </c>
      <c r="I414" s="8">
        <v>544</v>
      </c>
      <c r="J414" s="8">
        <v>272</v>
      </c>
    </row>
    <row r="415" spans="1:10" ht="15">
      <c r="A415" s="26">
        <f t="shared" si="22"/>
        <v>43</v>
      </c>
      <c r="B415" s="8" t="s">
        <v>310</v>
      </c>
      <c r="C415" s="8">
        <v>111360433</v>
      </c>
      <c r="D415" s="8" t="s">
        <v>114</v>
      </c>
      <c r="E415" s="8">
        <v>346</v>
      </c>
      <c r="F415" s="21">
        <v>2008</v>
      </c>
      <c r="G415" s="8">
        <f t="shared" si="21"/>
        <v>2008</v>
      </c>
      <c r="H415" s="24">
        <v>1</v>
      </c>
      <c r="I415" s="8">
        <v>346</v>
      </c>
      <c r="J415" s="8">
        <v>173</v>
      </c>
    </row>
    <row r="416" spans="1:10" ht="15">
      <c r="A416" s="26">
        <f t="shared" si="22"/>
        <v>44</v>
      </c>
      <c r="B416" s="8" t="s">
        <v>311</v>
      </c>
      <c r="C416" s="8">
        <v>111360434</v>
      </c>
      <c r="D416" s="8" t="s">
        <v>114</v>
      </c>
      <c r="E416" s="8">
        <v>77</v>
      </c>
      <c r="F416" s="21">
        <v>2008</v>
      </c>
      <c r="G416" s="8">
        <f t="shared" si="21"/>
        <v>2008</v>
      </c>
      <c r="H416" s="24">
        <v>1</v>
      </c>
      <c r="I416" s="8">
        <v>77</v>
      </c>
      <c r="J416" s="8">
        <v>39</v>
      </c>
    </row>
    <row r="417" spans="1:10" ht="15">
      <c r="A417" s="26">
        <f t="shared" si="22"/>
        <v>45</v>
      </c>
      <c r="B417" s="8" t="s">
        <v>312</v>
      </c>
      <c r="C417" s="8" t="s">
        <v>313</v>
      </c>
      <c r="D417" s="8" t="s">
        <v>114</v>
      </c>
      <c r="E417" s="8">
        <v>129</v>
      </c>
      <c r="F417" s="21">
        <v>2008</v>
      </c>
      <c r="G417" s="8">
        <f t="shared" si="21"/>
        <v>2008</v>
      </c>
      <c r="H417" s="24">
        <f>1+1+1+1</f>
        <v>4</v>
      </c>
      <c r="I417" s="8">
        <f>129+129+129+129</f>
        <v>516</v>
      </c>
      <c r="J417" s="8">
        <v>258</v>
      </c>
    </row>
    <row r="418" spans="1:10" ht="15">
      <c r="A418" s="26"/>
      <c r="B418" s="8"/>
      <c r="C418" s="8">
        <v>111360439</v>
      </c>
      <c r="D418" s="8"/>
      <c r="E418" s="8"/>
      <c r="F418" s="21"/>
      <c r="G418" s="8"/>
      <c r="H418" s="24"/>
      <c r="I418" s="8"/>
      <c r="J418" s="8"/>
    </row>
    <row r="419" spans="1:10" ht="15">
      <c r="A419" s="26">
        <f>A417+1</f>
        <v>46</v>
      </c>
      <c r="B419" s="8" t="s">
        <v>314</v>
      </c>
      <c r="C419" s="8" t="s">
        <v>315</v>
      </c>
      <c r="D419" s="8" t="s">
        <v>114</v>
      </c>
      <c r="E419" s="8">
        <v>129</v>
      </c>
      <c r="F419" s="21">
        <v>2008</v>
      </c>
      <c r="G419" s="8">
        <f t="shared" si="21"/>
        <v>2008</v>
      </c>
      <c r="H419" s="24">
        <f>1+1+1</f>
        <v>3</v>
      </c>
      <c r="I419" s="8">
        <f>129+129+129</f>
        <v>387</v>
      </c>
      <c r="J419" s="8">
        <v>195</v>
      </c>
    </row>
    <row r="420" spans="1:10" ht="15">
      <c r="A420" s="26"/>
      <c r="B420" s="8"/>
      <c r="C420" s="8">
        <v>111360442</v>
      </c>
      <c r="D420" s="8"/>
      <c r="E420" s="8"/>
      <c r="F420" s="21"/>
      <c r="G420" s="8"/>
      <c r="H420" s="24"/>
      <c r="I420" s="8"/>
      <c r="J420" s="8"/>
    </row>
    <row r="421" spans="1:10" ht="15">
      <c r="A421" s="26">
        <f>A419+1</f>
        <v>47</v>
      </c>
      <c r="B421" s="8" t="s">
        <v>312</v>
      </c>
      <c r="C421" s="8" t="s">
        <v>316</v>
      </c>
      <c r="D421" s="8" t="s">
        <v>114</v>
      </c>
      <c r="E421" s="8">
        <v>129</v>
      </c>
      <c r="F421" s="21">
        <v>2008</v>
      </c>
      <c r="G421" s="8">
        <f t="shared" si="21"/>
        <v>2008</v>
      </c>
      <c r="H421" s="24">
        <f>1+1</f>
        <v>2</v>
      </c>
      <c r="I421" s="8">
        <f>129+129</f>
        <v>258</v>
      </c>
      <c r="J421" s="8">
        <v>130</v>
      </c>
    </row>
    <row r="422" spans="1:10" ht="15">
      <c r="A422" s="26"/>
      <c r="B422" s="8"/>
      <c r="C422" s="8">
        <v>111360444</v>
      </c>
      <c r="D422" s="8"/>
      <c r="E422" s="8"/>
      <c r="F422" s="21"/>
      <c r="G422" s="8"/>
      <c r="H422" s="24"/>
      <c r="I422" s="8"/>
      <c r="J422" s="8"/>
    </row>
    <row r="423" spans="1:10" ht="15">
      <c r="A423" s="26">
        <f>A421+1</f>
        <v>48</v>
      </c>
      <c r="B423" s="8" t="s">
        <v>314</v>
      </c>
      <c r="C423" s="8">
        <v>111360445</v>
      </c>
      <c r="D423" s="8" t="s">
        <v>114</v>
      </c>
      <c r="E423" s="8">
        <v>129</v>
      </c>
      <c r="F423" s="21">
        <v>2008</v>
      </c>
      <c r="G423" s="8">
        <f t="shared" si="21"/>
        <v>2008</v>
      </c>
      <c r="H423" s="24">
        <v>1</v>
      </c>
      <c r="I423" s="11">
        <v>129</v>
      </c>
      <c r="J423" s="8">
        <v>65</v>
      </c>
    </row>
    <row r="424" spans="1:10" ht="15">
      <c r="A424" s="26">
        <f t="shared" si="22"/>
        <v>49</v>
      </c>
      <c r="B424" s="8" t="s">
        <v>312</v>
      </c>
      <c r="C424" s="8" t="s">
        <v>317</v>
      </c>
      <c r="D424" s="8" t="s">
        <v>114</v>
      </c>
      <c r="E424" s="8">
        <v>129</v>
      </c>
      <c r="F424" s="21">
        <v>2008</v>
      </c>
      <c r="G424" s="8">
        <f t="shared" si="21"/>
        <v>2008</v>
      </c>
      <c r="H424" s="24">
        <f>1+1</f>
        <v>2</v>
      </c>
      <c r="I424" s="8">
        <f>129+129</f>
        <v>258</v>
      </c>
      <c r="J424" s="8">
        <v>130</v>
      </c>
    </row>
    <row r="425" spans="1:10" ht="15">
      <c r="A425" s="26"/>
      <c r="B425" s="8"/>
      <c r="C425" s="8">
        <v>111360447</v>
      </c>
      <c r="D425" s="8"/>
      <c r="E425" s="8"/>
      <c r="F425" s="21"/>
      <c r="G425" s="8"/>
      <c r="H425" s="24"/>
      <c r="I425" s="8"/>
      <c r="J425" s="8"/>
    </row>
    <row r="426" spans="1:10" ht="15">
      <c r="A426" s="26">
        <f>A424+1</f>
        <v>50</v>
      </c>
      <c r="B426" s="8" t="s">
        <v>314</v>
      </c>
      <c r="C426" s="8" t="s">
        <v>318</v>
      </c>
      <c r="D426" s="8" t="s">
        <v>114</v>
      </c>
      <c r="E426" s="8">
        <v>129</v>
      </c>
      <c r="F426" s="21">
        <v>2008</v>
      </c>
      <c r="G426" s="8">
        <f t="shared" si="21"/>
        <v>2008</v>
      </c>
      <c r="H426" s="24">
        <f>1+1</f>
        <v>2</v>
      </c>
      <c r="I426" s="8">
        <f>129+129</f>
        <v>258</v>
      </c>
      <c r="J426" s="8">
        <v>130</v>
      </c>
    </row>
    <row r="427" spans="1:10" ht="15">
      <c r="A427" s="26"/>
      <c r="B427" s="8"/>
      <c r="C427" s="8">
        <v>111360449</v>
      </c>
      <c r="D427" s="8"/>
      <c r="E427" s="8"/>
      <c r="F427" s="21"/>
      <c r="G427" s="8"/>
      <c r="H427" s="24"/>
      <c r="I427" s="8"/>
      <c r="J427" s="8"/>
    </row>
    <row r="428" spans="1:10" ht="15">
      <c r="A428" s="26">
        <f>A426+1</f>
        <v>51</v>
      </c>
      <c r="B428" s="8" t="s">
        <v>155</v>
      </c>
      <c r="C428" s="8" t="s">
        <v>319</v>
      </c>
      <c r="D428" s="8" t="s">
        <v>114</v>
      </c>
      <c r="E428" s="8">
        <v>542</v>
      </c>
      <c r="F428" s="21">
        <v>2008</v>
      </c>
      <c r="G428" s="8">
        <f t="shared" si="21"/>
        <v>2008</v>
      </c>
      <c r="H428" s="24">
        <f>1+1</f>
        <v>2</v>
      </c>
      <c r="I428" s="8">
        <f>542+542</f>
        <v>1084</v>
      </c>
      <c r="J428" s="8">
        <v>542</v>
      </c>
    </row>
    <row r="429" spans="1:10" ht="15">
      <c r="A429" s="26"/>
      <c r="B429" s="8"/>
      <c r="C429" s="8">
        <v>111360395</v>
      </c>
      <c r="D429" s="8"/>
      <c r="E429" s="8"/>
      <c r="F429" s="21"/>
      <c r="G429" s="8"/>
      <c r="H429" s="24"/>
      <c r="I429" s="8"/>
      <c r="J429" s="8"/>
    </row>
    <row r="430" spans="1:10" ht="15">
      <c r="A430" s="26">
        <f>A428+1</f>
        <v>52</v>
      </c>
      <c r="B430" s="8" t="s">
        <v>294</v>
      </c>
      <c r="C430" s="8">
        <v>111360379</v>
      </c>
      <c r="D430" s="8" t="s">
        <v>114</v>
      </c>
      <c r="E430" s="8">
        <v>1003</v>
      </c>
      <c r="F430" s="21">
        <v>2007</v>
      </c>
      <c r="G430" s="8">
        <f t="shared" si="21"/>
        <v>2007</v>
      </c>
      <c r="H430" s="24">
        <v>1</v>
      </c>
      <c r="I430" s="8">
        <v>1003</v>
      </c>
      <c r="J430" s="8">
        <v>502</v>
      </c>
    </row>
    <row r="431" spans="1:10" ht="15">
      <c r="A431" s="15">
        <f>A430+1</f>
        <v>53</v>
      </c>
      <c r="B431" s="42" t="s">
        <v>320</v>
      </c>
      <c r="C431" s="11" t="s">
        <v>321</v>
      </c>
      <c r="D431" s="11" t="s">
        <v>114</v>
      </c>
      <c r="E431" s="11">
        <v>352</v>
      </c>
      <c r="F431" s="44">
        <v>2008</v>
      </c>
      <c r="G431" s="11">
        <f t="shared" si="21"/>
        <v>2008</v>
      </c>
      <c r="H431" s="45">
        <f>1+1+1</f>
        <v>3</v>
      </c>
      <c r="I431" s="11">
        <f>352+352+352</f>
        <v>1056</v>
      </c>
      <c r="J431" s="11">
        <v>528</v>
      </c>
    </row>
    <row r="432" spans="1:10" ht="15">
      <c r="A432" s="15"/>
      <c r="B432" s="42"/>
      <c r="C432" s="11">
        <v>111360501</v>
      </c>
      <c r="D432" s="11"/>
      <c r="E432" s="11"/>
      <c r="F432" s="44"/>
      <c r="G432" s="11"/>
      <c r="H432" s="45"/>
      <c r="I432" s="11"/>
      <c r="J432" s="11"/>
    </row>
    <row r="433" spans="1:10" ht="15">
      <c r="A433" s="15">
        <f>A431+1</f>
        <v>54</v>
      </c>
      <c r="B433" s="42" t="s">
        <v>322</v>
      </c>
      <c r="C433" s="11" t="s">
        <v>323</v>
      </c>
      <c r="D433" s="11" t="s">
        <v>114</v>
      </c>
      <c r="E433" s="11">
        <v>390</v>
      </c>
      <c r="F433" s="44">
        <v>2008</v>
      </c>
      <c r="G433" s="11">
        <f t="shared" si="21"/>
        <v>2008</v>
      </c>
      <c r="H433" s="45">
        <f>1+1+1+1+1+1+1+1+1+1+1+1+1+1+1+1+1+1</f>
        <v>18</v>
      </c>
      <c r="I433" s="11">
        <f>390+390+390+390+390+390+390+390+390+390+390+390+390+390+390+390+390+390</f>
        <v>7020</v>
      </c>
      <c r="J433" s="11">
        <v>3510</v>
      </c>
    </row>
    <row r="434" spans="1:10" ht="15">
      <c r="A434" s="26"/>
      <c r="B434" s="28"/>
      <c r="C434" s="8">
        <v>111360519</v>
      </c>
      <c r="D434" s="8"/>
      <c r="E434" s="8"/>
      <c r="F434" s="21"/>
      <c r="G434" s="8"/>
      <c r="H434" s="24"/>
      <c r="I434" s="8"/>
      <c r="J434" s="8"/>
    </row>
    <row r="435" spans="1:10" ht="15">
      <c r="A435" s="26">
        <f>A433+1</f>
        <v>55</v>
      </c>
      <c r="B435" s="8" t="s">
        <v>324</v>
      </c>
      <c r="C435" s="8">
        <v>111360520</v>
      </c>
      <c r="D435" s="8" t="s">
        <v>114</v>
      </c>
      <c r="E435" s="8">
        <v>307</v>
      </c>
      <c r="F435" s="21">
        <v>2008</v>
      </c>
      <c r="G435" s="8">
        <f t="shared" si="21"/>
        <v>2008</v>
      </c>
      <c r="H435" s="24">
        <v>1</v>
      </c>
      <c r="I435" s="8">
        <v>307</v>
      </c>
      <c r="J435" s="8">
        <v>154</v>
      </c>
    </row>
    <row r="436" spans="1:10" ht="15">
      <c r="A436" s="15">
        <f>A435+1</f>
        <v>56</v>
      </c>
      <c r="B436" s="42" t="s">
        <v>325</v>
      </c>
      <c r="C436" s="11">
        <v>111360714</v>
      </c>
      <c r="D436" s="11" t="s">
        <v>114</v>
      </c>
      <c r="E436" s="11">
        <v>4041</v>
      </c>
      <c r="F436" s="44">
        <v>2008</v>
      </c>
      <c r="G436" s="11">
        <f t="shared" si="21"/>
        <v>2008</v>
      </c>
      <c r="H436" s="45">
        <v>1</v>
      </c>
      <c r="I436" s="11">
        <v>4041</v>
      </c>
      <c r="J436" s="11">
        <v>2021</v>
      </c>
    </row>
    <row r="437" spans="1:10" ht="15">
      <c r="A437" s="15">
        <f>A436+1</f>
        <v>57</v>
      </c>
      <c r="B437" s="42" t="s">
        <v>326</v>
      </c>
      <c r="C437" s="11">
        <v>111360673</v>
      </c>
      <c r="D437" s="11" t="s">
        <v>114</v>
      </c>
      <c r="E437" s="11">
        <v>1558</v>
      </c>
      <c r="F437" s="44">
        <v>2008</v>
      </c>
      <c r="G437" s="11">
        <f t="shared" si="21"/>
        <v>2008</v>
      </c>
      <c r="H437" s="46" t="s">
        <v>327</v>
      </c>
      <c r="I437" s="11">
        <v>1558</v>
      </c>
      <c r="J437" s="11">
        <v>779</v>
      </c>
    </row>
    <row r="438" spans="1:10" ht="15">
      <c r="A438" s="26">
        <f>A437+1</f>
        <v>58</v>
      </c>
      <c r="B438" s="8" t="s">
        <v>87</v>
      </c>
      <c r="C438" s="8" t="s">
        <v>328</v>
      </c>
      <c r="D438" s="8" t="s">
        <v>114</v>
      </c>
      <c r="E438" s="8">
        <v>235</v>
      </c>
      <c r="F438" s="21">
        <v>2008</v>
      </c>
      <c r="G438" s="8">
        <f t="shared" si="21"/>
        <v>2008</v>
      </c>
      <c r="H438" s="24">
        <f>1+1</f>
        <v>2</v>
      </c>
      <c r="I438" s="8">
        <f>235+235</f>
        <v>470</v>
      </c>
      <c r="J438" s="8">
        <v>236</v>
      </c>
    </row>
    <row r="439" spans="1:10" ht="15">
      <c r="A439" s="26"/>
      <c r="B439" s="8"/>
      <c r="C439" s="8">
        <v>111360675</v>
      </c>
      <c r="D439" s="8"/>
      <c r="E439" s="8"/>
      <c r="F439" s="21"/>
      <c r="G439" s="8"/>
      <c r="H439" s="24"/>
      <c r="I439" s="8"/>
      <c r="J439" s="8"/>
    </row>
    <row r="440" spans="1:10" ht="15">
      <c r="A440" s="26">
        <f>A438+1</f>
        <v>59</v>
      </c>
      <c r="B440" s="8" t="s">
        <v>329</v>
      </c>
      <c r="C440" s="8">
        <v>111360676</v>
      </c>
      <c r="D440" s="8" t="s">
        <v>114</v>
      </c>
      <c r="E440" s="8">
        <v>189</v>
      </c>
      <c r="F440" s="21">
        <v>2008</v>
      </c>
      <c r="G440" s="8">
        <f t="shared" si="21"/>
        <v>2008</v>
      </c>
      <c r="H440" s="24">
        <v>1</v>
      </c>
      <c r="I440" s="8">
        <v>189</v>
      </c>
      <c r="J440" s="8">
        <v>95</v>
      </c>
    </row>
    <row r="441" spans="1:10" ht="15">
      <c r="A441" s="15">
        <f>A440+1</f>
        <v>60</v>
      </c>
      <c r="B441" s="42" t="s">
        <v>330</v>
      </c>
      <c r="C441" s="11" t="s">
        <v>331</v>
      </c>
      <c r="D441" s="11" t="s">
        <v>114</v>
      </c>
      <c r="E441" s="11">
        <v>414</v>
      </c>
      <c r="F441" s="44">
        <v>2008</v>
      </c>
      <c r="G441" s="11">
        <f t="shared" si="21"/>
        <v>2008</v>
      </c>
      <c r="H441" s="45">
        <f>1+1</f>
        <v>2</v>
      </c>
      <c r="I441" s="11">
        <f>414+414</f>
        <v>828</v>
      </c>
      <c r="J441" s="11">
        <v>414</v>
      </c>
    </row>
    <row r="442" spans="1:10" ht="15">
      <c r="A442" s="26"/>
      <c r="B442" s="28"/>
      <c r="C442" s="8">
        <v>111360528</v>
      </c>
      <c r="D442" s="8"/>
      <c r="E442" s="8"/>
      <c r="F442" s="21"/>
      <c r="G442" s="8"/>
      <c r="H442" s="24"/>
      <c r="I442" s="8"/>
      <c r="J442" s="8"/>
    </row>
    <row r="443" spans="1:10" ht="15">
      <c r="A443" s="26">
        <f>A441+1</f>
        <v>61</v>
      </c>
      <c r="B443" s="8" t="s">
        <v>332</v>
      </c>
      <c r="C443" s="8">
        <v>111360667</v>
      </c>
      <c r="D443" s="8" t="s">
        <v>114</v>
      </c>
      <c r="E443" s="8">
        <v>107</v>
      </c>
      <c r="F443" s="21">
        <v>2008</v>
      </c>
      <c r="G443" s="8">
        <f t="shared" si="21"/>
        <v>2008</v>
      </c>
      <c r="H443" s="24">
        <v>1</v>
      </c>
      <c r="I443" s="8">
        <v>107</v>
      </c>
      <c r="J443" s="8">
        <v>54</v>
      </c>
    </row>
    <row r="444" spans="1:10" ht="15">
      <c r="A444" s="26">
        <f>A443+1</f>
        <v>62</v>
      </c>
      <c r="B444" s="8" t="s">
        <v>332</v>
      </c>
      <c r="C444" s="8" t="s">
        <v>333</v>
      </c>
      <c r="D444" s="8" t="s">
        <v>114</v>
      </c>
      <c r="E444" s="8">
        <v>107</v>
      </c>
      <c r="F444" s="21">
        <v>2008</v>
      </c>
      <c r="G444" s="8">
        <f t="shared" si="21"/>
        <v>2008</v>
      </c>
      <c r="H444" s="24">
        <f>1+1+1+1</f>
        <v>4</v>
      </c>
      <c r="I444" s="8">
        <f>107+107+107+107</f>
        <v>428</v>
      </c>
      <c r="J444" s="8">
        <v>214</v>
      </c>
    </row>
    <row r="445" spans="1:10" ht="15">
      <c r="A445" s="26"/>
      <c r="B445" s="8"/>
      <c r="C445" s="8">
        <v>111360532</v>
      </c>
      <c r="D445" s="8"/>
      <c r="E445" s="8"/>
      <c r="F445" s="21"/>
      <c r="G445" s="8"/>
      <c r="H445" s="24"/>
      <c r="I445" s="8"/>
      <c r="J445" s="8"/>
    </row>
    <row r="446" spans="1:10" ht="15">
      <c r="A446" s="26">
        <f>A444+1</f>
        <v>63</v>
      </c>
      <c r="B446" s="8" t="s">
        <v>332</v>
      </c>
      <c r="C446" s="8" t="s">
        <v>334</v>
      </c>
      <c r="D446" s="8" t="s">
        <v>114</v>
      </c>
      <c r="E446" s="8">
        <v>107</v>
      </c>
      <c r="F446" s="21">
        <v>2008</v>
      </c>
      <c r="G446" s="8">
        <f t="shared" si="21"/>
        <v>2008</v>
      </c>
      <c r="H446" s="24">
        <f>1+1+1+1</f>
        <v>4</v>
      </c>
      <c r="I446" s="8">
        <f>107+107+107+107</f>
        <v>428</v>
      </c>
      <c r="J446" s="8">
        <v>214</v>
      </c>
    </row>
    <row r="447" spans="1:10" ht="15">
      <c r="A447" s="26"/>
      <c r="B447" s="8"/>
      <c r="C447" s="8">
        <v>111360537</v>
      </c>
      <c r="D447" s="8"/>
      <c r="E447" s="8"/>
      <c r="F447" s="21"/>
      <c r="G447" s="8"/>
      <c r="H447" s="24"/>
      <c r="I447" s="8"/>
      <c r="J447" s="8"/>
    </row>
    <row r="448" spans="1:10" ht="15">
      <c r="A448" s="26">
        <f>A446+1</f>
        <v>64</v>
      </c>
      <c r="B448" s="8" t="s">
        <v>332</v>
      </c>
      <c r="C448" s="8" t="s">
        <v>335</v>
      </c>
      <c r="D448" s="8" t="s">
        <v>114</v>
      </c>
      <c r="E448" s="8">
        <v>107</v>
      </c>
      <c r="F448" s="21">
        <v>2008</v>
      </c>
      <c r="G448" s="8">
        <f t="shared" si="21"/>
        <v>2008</v>
      </c>
      <c r="H448" s="24">
        <f>1+1+1+1+1+1+1+1</f>
        <v>8</v>
      </c>
      <c r="I448" s="8">
        <f>107+107+107+107+107+107+107+107</f>
        <v>856</v>
      </c>
      <c r="J448" s="8">
        <v>428</v>
      </c>
    </row>
    <row r="449" spans="1:10" ht="15">
      <c r="A449" s="26"/>
      <c r="B449" s="8"/>
      <c r="C449" s="8">
        <v>111360546</v>
      </c>
      <c r="D449" s="8"/>
      <c r="E449" s="8"/>
      <c r="F449" s="21"/>
      <c r="G449" s="8"/>
      <c r="H449" s="24"/>
      <c r="I449" s="8"/>
      <c r="J449" s="8"/>
    </row>
    <row r="450" spans="1:10" ht="15">
      <c r="A450" s="26">
        <f>A448+1</f>
        <v>65</v>
      </c>
      <c r="B450" s="8" t="s">
        <v>332</v>
      </c>
      <c r="C450" s="8">
        <v>111360550</v>
      </c>
      <c r="D450" s="8" t="s">
        <v>114</v>
      </c>
      <c r="E450" s="8">
        <v>107</v>
      </c>
      <c r="F450" s="21">
        <v>2008</v>
      </c>
      <c r="G450" s="8">
        <f t="shared" si="21"/>
        <v>2008</v>
      </c>
      <c r="H450" s="24">
        <v>1</v>
      </c>
      <c r="I450" s="8">
        <v>107</v>
      </c>
      <c r="J450" s="8">
        <v>54</v>
      </c>
    </row>
    <row r="451" spans="1:10" ht="15">
      <c r="A451" s="26">
        <f>A450+1</f>
        <v>66</v>
      </c>
      <c r="B451" s="8" t="s">
        <v>332</v>
      </c>
      <c r="C451" s="8">
        <v>111360554</v>
      </c>
      <c r="D451" s="8" t="s">
        <v>114</v>
      </c>
      <c r="E451" s="8">
        <v>107</v>
      </c>
      <c r="F451" s="21">
        <v>2008</v>
      </c>
      <c r="G451" s="8">
        <f t="shared" si="21"/>
        <v>2008</v>
      </c>
      <c r="H451" s="24">
        <v>1</v>
      </c>
      <c r="I451" s="8">
        <v>107</v>
      </c>
      <c r="J451" s="8">
        <v>54</v>
      </c>
    </row>
    <row r="452" spans="1:10" ht="15">
      <c r="A452" s="26">
        <f>A451+1</f>
        <v>67</v>
      </c>
      <c r="B452" s="8" t="s">
        <v>332</v>
      </c>
      <c r="C452" s="8">
        <v>111360559</v>
      </c>
      <c r="D452" s="8" t="s">
        <v>114</v>
      </c>
      <c r="E452" s="8">
        <v>107</v>
      </c>
      <c r="F452" s="21">
        <v>2008</v>
      </c>
      <c r="G452" s="8">
        <f t="shared" si="21"/>
        <v>2008</v>
      </c>
      <c r="H452" s="24">
        <v>1</v>
      </c>
      <c r="I452" s="8">
        <v>107</v>
      </c>
      <c r="J452" s="8">
        <v>54</v>
      </c>
    </row>
    <row r="453" spans="1:10" ht="15">
      <c r="A453" s="26">
        <f>A452+1</f>
        <v>68</v>
      </c>
      <c r="B453" s="8" t="s">
        <v>332</v>
      </c>
      <c r="C453" s="8" t="s">
        <v>336</v>
      </c>
      <c r="D453" s="8" t="s">
        <v>114</v>
      </c>
      <c r="E453" s="8">
        <v>107</v>
      </c>
      <c r="F453" s="21">
        <v>2008</v>
      </c>
      <c r="G453" s="8">
        <f t="shared" si="21"/>
        <v>2008</v>
      </c>
      <c r="H453" s="24">
        <f>1+1+1+1+1+1+1</f>
        <v>7</v>
      </c>
      <c r="I453" s="11">
        <f>107+107+107+107+107+107+107</f>
        <v>749</v>
      </c>
      <c r="J453" s="8">
        <v>378</v>
      </c>
    </row>
    <row r="454" spans="1:10" ht="15">
      <c r="A454" s="26"/>
      <c r="B454" s="8"/>
      <c r="C454" s="8">
        <v>111360572</v>
      </c>
      <c r="D454" s="8"/>
      <c r="E454" s="8"/>
      <c r="F454" s="21"/>
      <c r="G454" s="8"/>
      <c r="H454" s="24"/>
      <c r="I454" s="11"/>
      <c r="J454" s="8"/>
    </row>
    <row r="455" spans="1:10" ht="15">
      <c r="A455" s="26">
        <f>A453+1</f>
        <v>69</v>
      </c>
      <c r="B455" s="8" t="s">
        <v>332</v>
      </c>
      <c r="C455" s="8" t="s">
        <v>337</v>
      </c>
      <c r="D455" s="8" t="s">
        <v>114</v>
      </c>
      <c r="E455" s="8">
        <v>107</v>
      </c>
      <c r="F455" s="21">
        <v>2008</v>
      </c>
      <c r="G455" s="8">
        <f t="shared" si="21"/>
        <v>2008</v>
      </c>
      <c r="H455" s="24">
        <f>1+1</f>
        <v>2</v>
      </c>
      <c r="I455" s="8">
        <f>107+107</f>
        <v>214</v>
      </c>
      <c r="J455" s="8">
        <v>107</v>
      </c>
    </row>
    <row r="456" spans="1:10" ht="15">
      <c r="A456" s="26"/>
      <c r="B456" s="8"/>
      <c r="C456" s="8">
        <v>111360575</v>
      </c>
      <c r="D456" s="8"/>
      <c r="E456" s="8"/>
      <c r="F456" s="21"/>
      <c r="G456" s="8"/>
      <c r="H456" s="24"/>
      <c r="I456" s="8"/>
      <c r="J456" s="8"/>
    </row>
    <row r="457" spans="1:10" ht="15">
      <c r="A457" s="26">
        <f>A455+1</f>
        <v>70</v>
      </c>
      <c r="B457" s="8" t="s">
        <v>332</v>
      </c>
      <c r="C457" s="8" t="s">
        <v>338</v>
      </c>
      <c r="D457" s="8" t="s">
        <v>114</v>
      </c>
      <c r="E457" s="8">
        <v>107</v>
      </c>
      <c r="F457" s="21">
        <v>2008</v>
      </c>
      <c r="G457" s="8">
        <f t="shared" si="21"/>
        <v>2008</v>
      </c>
      <c r="H457" s="24">
        <f>1+1+1+1+1</f>
        <v>5</v>
      </c>
      <c r="I457" s="8">
        <f>107+107+107+107+107</f>
        <v>535</v>
      </c>
      <c r="J457" s="8">
        <v>270</v>
      </c>
    </row>
    <row r="458" spans="1:10" ht="15">
      <c r="A458" s="26"/>
      <c r="B458" s="8"/>
      <c r="C458" s="8">
        <v>111360582</v>
      </c>
      <c r="D458" s="8"/>
      <c r="E458" s="8"/>
      <c r="F458" s="21"/>
      <c r="G458" s="8"/>
      <c r="H458" s="24"/>
      <c r="I458" s="8"/>
      <c r="J458" s="8"/>
    </row>
    <row r="459" spans="1:10" ht="15">
      <c r="A459" s="26">
        <f>A457+1</f>
        <v>71</v>
      </c>
      <c r="B459" s="8" t="s">
        <v>332</v>
      </c>
      <c r="C459" s="8" t="s">
        <v>339</v>
      </c>
      <c r="D459" s="8" t="s">
        <v>114</v>
      </c>
      <c r="E459" s="8">
        <v>107</v>
      </c>
      <c r="F459" s="21">
        <v>2008</v>
      </c>
      <c r="G459" s="8">
        <f t="shared" si="21"/>
        <v>2008</v>
      </c>
      <c r="H459" s="24">
        <f>1+1+1+1</f>
        <v>4</v>
      </c>
      <c r="I459" s="8">
        <f>107+107+107+107</f>
        <v>428</v>
      </c>
      <c r="J459" s="8">
        <v>216</v>
      </c>
    </row>
    <row r="460" spans="1:10" ht="15">
      <c r="A460" s="26"/>
      <c r="B460" s="8"/>
      <c r="C460" s="8">
        <v>111360587</v>
      </c>
      <c r="D460" s="8"/>
      <c r="E460" s="8"/>
      <c r="F460" s="21"/>
      <c r="G460" s="8"/>
      <c r="H460" s="24"/>
      <c r="I460" s="8"/>
      <c r="J460" s="8"/>
    </row>
    <row r="461" spans="1:10" ht="15">
      <c r="A461" s="26">
        <f>A459+1</f>
        <v>72</v>
      </c>
      <c r="B461" s="8" t="s">
        <v>340</v>
      </c>
      <c r="C461" s="8" t="s">
        <v>341</v>
      </c>
      <c r="D461" s="8" t="s">
        <v>114</v>
      </c>
      <c r="E461" s="8">
        <v>122</v>
      </c>
      <c r="F461" s="21">
        <v>2008</v>
      </c>
      <c r="G461" s="8">
        <f t="shared" si="21"/>
        <v>2008</v>
      </c>
      <c r="H461" s="24">
        <f>1+1+1+1+1+1+1+1</f>
        <v>8</v>
      </c>
      <c r="I461" s="8">
        <f>122+122+122+122+122+122+122+122</f>
        <v>976</v>
      </c>
      <c r="J461" s="8">
        <v>488</v>
      </c>
    </row>
    <row r="462" spans="1:10" ht="15">
      <c r="A462" s="26"/>
      <c r="B462" s="8"/>
      <c r="C462" s="8">
        <v>111360596</v>
      </c>
      <c r="D462" s="8"/>
      <c r="E462" s="8"/>
      <c r="F462" s="21"/>
      <c r="G462" s="8"/>
      <c r="H462" s="24"/>
      <c r="I462" s="8"/>
      <c r="J462" s="8"/>
    </row>
    <row r="463" spans="1:10" ht="15">
      <c r="A463" s="26">
        <f>A461+1</f>
        <v>73</v>
      </c>
      <c r="B463" s="8" t="s">
        <v>340</v>
      </c>
      <c r="C463" s="8" t="s">
        <v>342</v>
      </c>
      <c r="D463" s="8" t="s">
        <v>114</v>
      </c>
      <c r="E463" s="8">
        <v>122</v>
      </c>
      <c r="F463" s="21">
        <v>2008</v>
      </c>
      <c r="G463" s="8">
        <f t="shared" si="21"/>
        <v>2008</v>
      </c>
      <c r="H463" s="24">
        <f>1+1</f>
        <v>2</v>
      </c>
      <c r="I463" s="8">
        <f>122+122</f>
        <v>244</v>
      </c>
      <c r="J463" s="8">
        <v>122</v>
      </c>
    </row>
    <row r="464" spans="1:10" ht="15">
      <c r="A464" s="26"/>
      <c r="B464" s="8"/>
      <c r="C464" s="8">
        <v>111360599</v>
      </c>
      <c r="D464" s="8"/>
      <c r="E464" s="8"/>
      <c r="F464" s="21"/>
      <c r="G464" s="8"/>
      <c r="H464" s="24"/>
      <c r="I464" s="8"/>
      <c r="J464" s="8" t="s">
        <v>173</v>
      </c>
    </row>
    <row r="465" spans="1:10" ht="15">
      <c r="A465" s="26">
        <f>A463+1</f>
        <v>74</v>
      </c>
      <c r="B465" s="8" t="s">
        <v>340</v>
      </c>
      <c r="C465" s="8" t="s">
        <v>343</v>
      </c>
      <c r="D465" s="8" t="s">
        <v>114</v>
      </c>
      <c r="E465" s="8">
        <v>122</v>
      </c>
      <c r="F465" s="21">
        <v>2008</v>
      </c>
      <c r="G465" s="8">
        <f t="shared" si="21"/>
        <v>2008</v>
      </c>
      <c r="H465" s="24">
        <f>1+1</f>
        <v>2</v>
      </c>
      <c r="I465" s="8">
        <f>122+122</f>
        <v>244</v>
      </c>
      <c r="J465" s="8">
        <v>122</v>
      </c>
    </row>
    <row r="466" spans="1:10" ht="15">
      <c r="A466" s="26"/>
      <c r="B466" s="8"/>
      <c r="C466" s="8">
        <v>111360602</v>
      </c>
      <c r="D466" s="8"/>
      <c r="E466" s="8"/>
      <c r="F466" s="21"/>
      <c r="G466" s="8"/>
      <c r="H466" s="24"/>
      <c r="I466" s="8"/>
      <c r="J466" s="8"/>
    </row>
    <row r="467" spans="1:10" ht="15">
      <c r="A467" s="26">
        <f>A465+1</f>
        <v>75</v>
      </c>
      <c r="B467" s="8" t="s">
        <v>340</v>
      </c>
      <c r="C467" s="8" t="s">
        <v>344</v>
      </c>
      <c r="D467" s="8" t="s">
        <v>114</v>
      </c>
      <c r="E467" s="8">
        <v>122</v>
      </c>
      <c r="F467" s="21">
        <v>2008</v>
      </c>
      <c r="G467" s="8">
        <f t="shared" si="21"/>
        <v>2008</v>
      </c>
      <c r="H467" s="24">
        <f>1+1</f>
        <v>2</v>
      </c>
      <c r="I467" s="8">
        <f>122+122</f>
        <v>244</v>
      </c>
      <c r="J467" s="8">
        <v>122</v>
      </c>
    </row>
    <row r="468" spans="1:10" ht="15">
      <c r="A468" s="26"/>
      <c r="B468" s="8"/>
      <c r="C468" s="8">
        <v>111360607</v>
      </c>
      <c r="D468" s="8"/>
      <c r="E468" s="8"/>
      <c r="F468" s="21"/>
      <c r="G468" s="8"/>
      <c r="H468" s="24"/>
      <c r="I468" s="8"/>
      <c r="J468" s="8"/>
    </row>
    <row r="469" spans="1:10" ht="15">
      <c r="A469" s="26">
        <f>A467+1</f>
        <v>76</v>
      </c>
      <c r="B469" s="8" t="s">
        <v>340</v>
      </c>
      <c r="C469" s="8" t="s">
        <v>345</v>
      </c>
      <c r="D469" s="8" t="s">
        <v>114</v>
      </c>
      <c r="E469" s="8">
        <v>122</v>
      </c>
      <c r="F469" s="21">
        <v>2008</v>
      </c>
      <c r="G469" s="8">
        <f t="shared" si="21"/>
        <v>2008</v>
      </c>
      <c r="H469" s="24">
        <f>1+1</f>
        <v>2</v>
      </c>
      <c r="I469" s="11">
        <f>122+122</f>
        <v>244</v>
      </c>
      <c r="J469" s="8">
        <v>122</v>
      </c>
    </row>
    <row r="470" spans="1:10" ht="15">
      <c r="A470" s="26"/>
      <c r="B470" s="8"/>
      <c r="C470" s="8">
        <v>111360610</v>
      </c>
      <c r="D470" s="8"/>
      <c r="E470" s="8"/>
      <c r="F470" s="21"/>
      <c r="G470" s="8"/>
      <c r="H470" s="24"/>
      <c r="I470" s="11"/>
      <c r="J470" s="8"/>
    </row>
    <row r="471" spans="1:10" ht="15">
      <c r="A471" s="26">
        <f>A469+1</f>
        <v>77</v>
      </c>
      <c r="B471" s="8" t="s">
        <v>340</v>
      </c>
      <c r="C471" s="8">
        <v>111360613</v>
      </c>
      <c r="D471" s="8" t="s">
        <v>114</v>
      </c>
      <c r="E471" s="8">
        <v>122</v>
      </c>
      <c r="F471" s="21">
        <v>2008</v>
      </c>
      <c r="G471" s="8">
        <f aca="true" t="shared" si="23" ref="G471:G546">F471</f>
        <v>2008</v>
      </c>
      <c r="H471" s="24">
        <v>1</v>
      </c>
      <c r="I471" s="8">
        <v>122</v>
      </c>
      <c r="J471" s="8">
        <v>122</v>
      </c>
    </row>
    <row r="472" spans="1:10" ht="30">
      <c r="A472" s="15">
        <f>A471+1</f>
        <v>78</v>
      </c>
      <c r="B472" s="42" t="s">
        <v>346</v>
      </c>
      <c r="C472" s="11">
        <v>111360525</v>
      </c>
      <c r="D472" s="11" t="s">
        <v>114</v>
      </c>
      <c r="E472" s="11">
        <v>614</v>
      </c>
      <c r="F472" s="44">
        <v>2008</v>
      </c>
      <c r="G472" s="11">
        <f t="shared" si="23"/>
        <v>2008</v>
      </c>
      <c r="H472" s="45">
        <v>1</v>
      </c>
      <c r="I472" s="11">
        <v>614</v>
      </c>
      <c r="J472" s="11">
        <v>307</v>
      </c>
    </row>
    <row r="473" spans="1:10" ht="15">
      <c r="A473" s="15">
        <f>A472+1</f>
        <v>79</v>
      </c>
      <c r="B473" s="42" t="s">
        <v>347</v>
      </c>
      <c r="C473" s="11" t="s">
        <v>348</v>
      </c>
      <c r="D473" s="11" t="s">
        <v>114</v>
      </c>
      <c r="E473" s="11">
        <v>614</v>
      </c>
      <c r="F473" s="44">
        <v>2008</v>
      </c>
      <c r="G473" s="11">
        <f t="shared" si="23"/>
        <v>2008</v>
      </c>
      <c r="H473" s="45">
        <f>1+1</f>
        <v>2</v>
      </c>
      <c r="I473" s="11">
        <f>614+614</f>
        <v>1228</v>
      </c>
      <c r="J473" s="11">
        <v>614</v>
      </c>
    </row>
    <row r="474" spans="1:10" ht="15">
      <c r="A474" s="26"/>
      <c r="B474" s="28"/>
      <c r="C474" s="8">
        <v>111360628</v>
      </c>
      <c r="D474" s="8"/>
      <c r="E474" s="8"/>
      <c r="F474" s="21"/>
      <c r="G474" s="8"/>
      <c r="H474" s="24"/>
      <c r="I474" s="8"/>
      <c r="J474" s="8"/>
    </row>
    <row r="475" spans="1:10" ht="30">
      <c r="A475" s="15">
        <f>A473+1</f>
        <v>80</v>
      </c>
      <c r="B475" s="42" t="s">
        <v>346</v>
      </c>
      <c r="C475" s="11">
        <v>111360526</v>
      </c>
      <c r="D475" s="11" t="s">
        <v>114</v>
      </c>
      <c r="E475" s="11">
        <v>346</v>
      </c>
      <c r="F475" s="44">
        <v>2008</v>
      </c>
      <c r="G475" s="11">
        <f t="shared" si="23"/>
        <v>2008</v>
      </c>
      <c r="H475" s="45">
        <v>1</v>
      </c>
      <c r="I475" s="11">
        <v>346</v>
      </c>
      <c r="J475" s="11">
        <v>173</v>
      </c>
    </row>
    <row r="476" spans="1:10" ht="15">
      <c r="A476" s="26">
        <f>A475+1</f>
        <v>81</v>
      </c>
      <c r="B476" s="8" t="s">
        <v>349</v>
      </c>
      <c r="C476" s="8" t="s">
        <v>350</v>
      </c>
      <c r="D476" s="8" t="s">
        <v>114</v>
      </c>
      <c r="E476" s="8">
        <v>583</v>
      </c>
      <c r="F476" s="21">
        <v>2008</v>
      </c>
      <c r="G476" s="8">
        <f t="shared" si="23"/>
        <v>2008</v>
      </c>
      <c r="H476" s="24">
        <f>1+1</f>
        <v>2</v>
      </c>
      <c r="I476" s="8">
        <f>583+583</f>
        <v>1166</v>
      </c>
      <c r="J476" s="8">
        <v>583</v>
      </c>
    </row>
    <row r="477" spans="1:10" ht="15">
      <c r="A477" s="26"/>
      <c r="B477" s="8"/>
      <c r="C477" s="8">
        <v>111360630</v>
      </c>
      <c r="D477" s="8"/>
      <c r="E477" s="8"/>
      <c r="F477" s="21"/>
      <c r="G477" s="8"/>
      <c r="H477" s="24"/>
      <c r="I477" s="8"/>
      <c r="J477" s="8"/>
    </row>
    <row r="478" spans="1:10" ht="15">
      <c r="A478" s="26">
        <f>A476+1</f>
        <v>82</v>
      </c>
      <c r="B478" s="8" t="s">
        <v>349</v>
      </c>
      <c r="C478" s="8" t="s">
        <v>351</v>
      </c>
      <c r="D478" s="8" t="s">
        <v>114</v>
      </c>
      <c r="E478" s="8">
        <v>583</v>
      </c>
      <c r="F478" s="21">
        <v>2008</v>
      </c>
      <c r="G478" s="8">
        <f t="shared" si="23"/>
        <v>2008</v>
      </c>
      <c r="H478" s="24">
        <f>1+1+1</f>
        <v>3</v>
      </c>
      <c r="I478" s="8">
        <f>583+583+583</f>
        <v>1749</v>
      </c>
      <c r="J478" s="8">
        <v>876</v>
      </c>
    </row>
    <row r="479" spans="1:10" ht="15">
      <c r="A479" s="26"/>
      <c r="B479" s="8"/>
      <c r="C479" s="8">
        <v>111360634</v>
      </c>
      <c r="D479" s="8"/>
      <c r="E479" s="8"/>
      <c r="F479" s="21"/>
      <c r="G479" s="8"/>
      <c r="H479" s="24"/>
      <c r="I479" s="8"/>
      <c r="J479" s="27"/>
    </row>
    <row r="480" spans="1:10" ht="15">
      <c r="A480" s="26">
        <f>A478+1</f>
        <v>83</v>
      </c>
      <c r="B480" s="8" t="s">
        <v>349</v>
      </c>
      <c r="C480" s="8" t="s">
        <v>352</v>
      </c>
      <c r="D480" s="8" t="s">
        <v>114</v>
      </c>
      <c r="E480" s="8">
        <v>583</v>
      </c>
      <c r="F480" s="21">
        <v>2008</v>
      </c>
      <c r="G480" s="8">
        <f t="shared" si="23"/>
        <v>2008</v>
      </c>
      <c r="H480" s="24">
        <f>1+1</f>
        <v>2</v>
      </c>
      <c r="I480" s="8">
        <f>583+583</f>
        <v>1166</v>
      </c>
      <c r="J480" s="8">
        <v>584</v>
      </c>
    </row>
    <row r="481" spans="1:10" ht="15">
      <c r="A481" s="26"/>
      <c r="B481" s="8"/>
      <c r="C481" s="8">
        <v>111360638</v>
      </c>
      <c r="D481" s="8"/>
      <c r="E481" s="8"/>
      <c r="F481" s="21"/>
      <c r="G481" s="8"/>
      <c r="H481" s="24"/>
      <c r="I481" s="8"/>
      <c r="J481" s="8"/>
    </row>
    <row r="482" spans="1:10" ht="15">
      <c r="A482" s="26">
        <f>A480+1</f>
        <v>84</v>
      </c>
      <c r="B482" s="8" t="s">
        <v>349</v>
      </c>
      <c r="C482" s="8">
        <v>111360640</v>
      </c>
      <c r="D482" s="8" t="s">
        <v>114</v>
      </c>
      <c r="E482" s="8">
        <v>581</v>
      </c>
      <c r="F482" s="21">
        <v>2008</v>
      </c>
      <c r="G482" s="8">
        <f t="shared" si="23"/>
        <v>2008</v>
      </c>
      <c r="H482" s="24">
        <v>1</v>
      </c>
      <c r="I482" s="8">
        <v>581</v>
      </c>
      <c r="J482" s="8">
        <v>291</v>
      </c>
    </row>
    <row r="483" spans="1:10" ht="15">
      <c r="A483" s="26">
        <f>A482+1</f>
        <v>85</v>
      </c>
      <c r="B483" s="8" t="s">
        <v>353</v>
      </c>
      <c r="C483" s="8">
        <v>111360522</v>
      </c>
      <c r="D483" s="8" t="s">
        <v>114</v>
      </c>
      <c r="E483" s="8">
        <v>604</v>
      </c>
      <c r="F483" s="21">
        <v>2008</v>
      </c>
      <c r="G483" s="8">
        <f t="shared" si="23"/>
        <v>2008</v>
      </c>
      <c r="H483" s="24">
        <v>1</v>
      </c>
      <c r="I483" s="8">
        <v>604</v>
      </c>
      <c r="J483" s="8">
        <v>302</v>
      </c>
    </row>
    <row r="484" spans="1:10" ht="15">
      <c r="A484" s="26">
        <f>A483+1</f>
        <v>86</v>
      </c>
      <c r="B484" s="8" t="s">
        <v>353</v>
      </c>
      <c r="C484" s="8">
        <v>111360524</v>
      </c>
      <c r="D484" s="8" t="s">
        <v>114</v>
      </c>
      <c r="E484" s="8">
        <v>603</v>
      </c>
      <c r="F484" s="21">
        <v>2008</v>
      </c>
      <c r="G484" s="8">
        <f t="shared" si="23"/>
        <v>2008</v>
      </c>
      <c r="H484" s="24">
        <v>1</v>
      </c>
      <c r="I484" s="8">
        <v>603</v>
      </c>
      <c r="J484" s="8">
        <v>302</v>
      </c>
    </row>
    <row r="485" spans="1:10" ht="15">
      <c r="A485" s="26">
        <f>A484+1</f>
        <v>87</v>
      </c>
      <c r="B485" s="8" t="s">
        <v>354</v>
      </c>
      <c r="C485" s="8">
        <v>111360621</v>
      </c>
      <c r="D485" s="8" t="s">
        <v>114</v>
      </c>
      <c r="E485" s="8">
        <v>716</v>
      </c>
      <c r="F485" s="21">
        <v>2008</v>
      </c>
      <c r="G485" s="8">
        <f t="shared" si="23"/>
        <v>2008</v>
      </c>
      <c r="H485" s="24">
        <v>1</v>
      </c>
      <c r="I485" s="8">
        <v>716</v>
      </c>
      <c r="J485" s="8">
        <v>358</v>
      </c>
    </row>
    <row r="486" spans="1:10" ht="15">
      <c r="A486" s="15">
        <f>A485+1</f>
        <v>88</v>
      </c>
      <c r="B486" s="42" t="s">
        <v>355</v>
      </c>
      <c r="C486" s="11" t="s">
        <v>356</v>
      </c>
      <c r="D486" s="11" t="s">
        <v>114</v>
      </c>
      <c r="E486" s="11">
        <v>716</v>
      </c>
      <c r="F486" s="44">
        <v>2008</v>
      </c>
      <c r="G486" s="11">
        <f t="shared" si="23"/>
        <v>2008</v>
      </c>
      <c r="H486" s="45">
        <f>1+1+1</f>
        <v>3</v>
      </c>
      <c r="I486" s="11">
        <f>716+716+716</f>
        <v>2148</v>
      </c>
      <c r="J486" s="11">
        <v>1074</v>
      </c>
    </row>
    <row r="487" spans="1:10" ht="15">
      <c r="A487" s="15"/>
      <c r="B487" s="42"/>
      <c r="C487" s="11">
        <v>111360680</v>
      </c>
      <c r="D487" s="11"/>
      <c r="E487" s="11"/>
      <c r="F487" s="44"/>
      <c r="G487" s="11"/>
      <c r="H487" s="45"/>
      <c r="I487" s="11"/>
      <c r="J487" s="11"/>
    </row>
    <row r="488" spans="1:10" ht="15">
      <c r="A488" s="15">
        <f>A486+1</f>
        <v>89</v>
      </c>
      <c r="B488" s="42" t="s">
        <v>355</v>
      </c>
      <c r="C488" s="11">
        <v>111360682</v>
      </c>
      <c r="D488" s="11" t="s">
        <v>114</v>
      </c>
      <c r="E488" s="11">
        <v>716</v>
      </c>
      <c r="F488" s="44">
        <v>2008</v>
      </c>
      <c r="G488" s="11">
        <f t="shared" si="23"/>
        <v>2008</v>
      </c>
      <c r="H488" s="45">
        <v>1</v>
      </c>
      <c r="I488" s="11">
        <v>716</v>
      </c>
      <c r="J488" s="11">
        <v>358</v>
      </c>
    </row>
    <row r="489" spans="1:10" ht="15">
      <c r="A489" s="15">
        <f>A488+1</f>
        <v>90</v>
      </c>
      <c r="B489" s="42" t="s">
        <v>355</v>
      </c>
      <c r="C489" s="11">
        <v>111360684</v>
      </c>
      <c r="D489" s="11" t="s">
        <v>114</v>
      </c>
      <c r="E489" s="11">
        <v>716</v>
      </c>
      <c r="F489" s="44">
        <v>2008</v>
      </c>
      <c r="G489" s="11">
        <f t="shared" si="23"/>
        <v>2008</v>
      </c>
      <c r="H489" s="45">
        <v>1</v>
      </c>
      <c r="I489" s="11">
        <v>716</v>
      </c>
      <c r="J489" s="11">
        <v>358</v>
      </c>
    </row>
    <row r="490" spans="1:10" ht="15">
      <c r="A490" s="15">
        <f>A489+1</f>
        <v>91</v>
      </c>
      <c r="B490" s="42" t="s">
        <v>355</v>
      </c>
      <c r="C490" s="11" t="s">
        <v>357</v>
      </c>
      <c r="D490" s="11" t="s">
        <v>114</v>
      </c>
      <c r="E490" s="11">
        <v>716</v>
      </c>
      <c r="F490" s="44">
        <v>2008</v>
      </c>
      <c r="G490" s="11">
        <f t="shared" si="23"/>
        <v>2008</v>
      </c>
      <c r="H490" s="45">
        <f>1+1</f>
        <v>2</v>
      </c>
      <c r="I490" s="11">
        <f>716+716</f>
        <v>1432</v>
      </c>
      <c r="J490" s="11">
        <v>716</v>
      </c>
    </row>
    <row r="491" spans="1:10" ht="15">
      <c r="A491" s="15"/>
      <c r="B491" s="42"/>
      <c r="C491" s="11">
        <v>111360687</v>
      </c>
      <c r="D491" s="11"/>
      <c r="E491" s="11"/>
      <c r="F491" s="44"/>
      <c r="G491" s="11"/>
      <c r="H491" s="45"/>
      <c r="I491" s="11"/>
      <c r="J491" s="11"/>
    </row>
    <row r="492" spans="1:10" ht="15">
      <c r="A492" s="15">
        <f>A490+1</f>
        <v>92</v>
      </c>
      <c r="B492" s="42" t="s">
        <v>355</v>
      </c>
      <c r="C492" s="11" t="s">
        <v>358</v>
      </c>
      <c r="D492" s="11" t="s">
        <v>114</v>
      </c>
      <c r="E492" s="11">
        <v>716</v>
      </c>
      <c r="F492" s="44">
        <v>2008</v>
      </c>
      <c r="G492" s="11">
        <f t="shared" si="23"/>
        <v>2008</v>
      </c>
      <c r="H492" s="45">
        <f>1+1+1+1+1+1</f>
        <v>6</v>
      </c>
      <c r="I492" s="11">
        <f>716+716+716+716+716+716</f>
        <v>4296</v>
      </c>
      <c r="J492" s="11">
        <v>2148</v>
      </c>
    </row>
    <row r="493" spans="1:10" ht="15">
      <c r="A493" s="26"/>
      <c r="B493" s="28"/>
      <c r="C493" s="8">
        <v>111360696</v>
      </c>
      <c r="D493" s="8"/>
      <c r="E493" s="8"/>
      <c r="F493" s="21"/>
      <c r="G493" s="8"/>
      <c r="H493" s="24"/>
      <c r="I493" s="8"/>
      <c r="J493" s="8"/>
    </row>
    <row r="494" spans="1:10" ht="15">
      <c r="A494" s="26">
        <f>A492+1</f>
        <v>93</v>
      </c>
      <c r="B494" s="8" t="s">
        <v>256</v>
      </c>
      <c r="C494" s="8">
        <v>111360698</v>
      </c>
      <c r="D494" s="8" t="s">
        <v>114</v>
      </c>
      <c r="E494" s="8">
        <v>1074</v>
      </c>
      <c r="F494" s="21">
        <v>2008</v>
      </c>
      <c r="G494" s="8">
        <f t="shared" si="23"/>
        <v>2008</v>
      </c>
      <c r="H494" s="24">
        <v>1</v>
      </c>
      <c r="I494" s="11">
        <v>1074</v>
      </c>
      <c r="J494" s="8">
        <v>537</v>
      </c>
    </row>
    <row r="495" spans="1:10" ht="15">
      <c r="A495" s="26">
        <f>A494+1</f>
        <v>94</v>
      </c>
      <c r="B495" s="8" t="s">
        <v>359</v>
      </c>
      <c r="C495" s="8">
        <v>111360700</v>
      </c>
      <c r="D495" s="8" t="s">
        <v>114</v>
      </c>
      <c r="E495" s="8">
        <v>1074</v>
      </c>
      <c r="F495" s="21">
        <v>2008</v>
      </c>
      <c r="G495" s="8">
        <f t="shared" si="23"/>
        <v>2008</v>
      </c>
      <c r="H495" s="24">
        <v>1</v>
      </c>
      <c r="I495" s="8">
        <v>1074</v>
      </c>
      <c r="J495" s="8">
        <v>537</v>
      </c>
    </row>
    <row r="496" spans="1:10" ht="15">
      <c r="A496" s="26">
        <f>A495+1</f>
        <v>95</v>
      </c>
      <c r="B496" s="8" t="s">
        <v>360</v>
      </c>
      <c r="C496" s="8" t="s">
        <v>361</v>
      </c>
      <c r="D496" s="8" t="s">
        <v>114</v>
      </c>
      <c r="E496" s="8">
        <v>276</v>
      </c>
      <c r="F496" s="21">
        <v>2008</v>
      </c>
      <c r="G496" s="8">
        <f t="shared" si="23"/>
        <v>2008</v>
      </c>
      <c r="H496" s="24">
        <f>1+1+1</f>
        <v>3</v>
      </c>
      <c r="I496" s="8">
        <f>276+276+276</f>
        <v>828</v>
      </c>
      <c r="J496" s="8">
        <v>414</v>
      </c>
    </row>
    <row r="497" spans="1:10" ht="15">
      <c r="A497" s="26"/>
      <c r="B497" s="8"/>
      <c r="C497" s="8">
        <v>111360645</v>
      </c>
      <c r="D497" s="8"/>
      <c r="E497" s="8"/>
      <c r="F497" s="21"/>
      <c r="G497" s="8"/>
      <c r="H497" s="24"/>
      <c r="I497" s="8"/>
      <c r="J497" s="8"/>
    </row>
    <row r="498" spans="1:10" ht="15">
      <c r="A498" s="26">
        <f>A496+1</f>
        <v>96</v>
      </c>
      <c r="B498" s="8" t="s">
        <v>360</v>
      </c>
      <c r="C498" s="8" t="s">
        <v>362</v>
      </c>
      <c r="D498" s="8" t="s">
        <v>114</v>
      </c>
      <c r="E498" s="8">
        <v>276</v>
      </c>
      <c r="F498" s="21">
        <v>2008</v>
      </c>
      <c r="G498" s="8">
        <f t="shared" si="23"/>
        <v>2008</v>
      </c>
      <c r="H498" s="24">
        <f>1+1+1+1+1+1</f>
        <v>6</v>
      </c>
      <c r="I498" s="8">
        <f>276+276+276+276+276+276</f>
        <v>1656</v>
      </c>
      <c r="J498" s="8">
        <v>828</v>
      </c>
    </row>
    <row r="499" spans="1:10" ht="15">
      <c r="A499" s="26"/>
      <c r="B499" s="8"/>
      <c r="C499" s="8">
        <v>111360653</v>
      </c>
      <c r="D499" s="8"/>
      <c r="E499" s="8"/>
      <c r="F499" s="21"/>
      <c r="G499" s="8"/>
      <c r="H499" s="24"/>
      <c r="I499" s="8"/>
      <c r="J499" s="8"/>
    </row>
    <row r="500" spans="1:10" ht="15">
      <c r="A500" s="26">
        <f>A498+1</f>
        <v>97</v>
      </c>
      <c r="B500" s="8" t="s">
        <v>360</v>
      </c>
      <c r="C500" s="8" t="s">
        <v>363</v>
      </c>
      <c r="D500" s="8" t="s">
        <v>114</v>
      </c>
      <c r="E500" s="8">
        <v>276</v>
      </c>
      <c r="F500" s="21">
        <v>2008</v>
      </c>
      <c r="G500" s="8">
        <f t="shared" si="23"/>
        <v>2008</v>
      </c>
      <c r="H500" s="24">
        <f>1+1</f>
        <v>2</v>
      </c>
      <c r="I500" s="8">
        <f>276+276</f>
        <v>552</v>
      </c>
      <c r="J500" s="8">
        <v>276</v>
      </c>
    </row>
    <row r="501" spans="1:10" ht="15">
      <c r="A501" s="26"/>
      <c r="B501" s="8"/>
      <c r="C501" s="8">
        <v>111360656</v>
      </c>
      <c r="D501" s="8"/>
      <c r="E501" s="8"/>
      <c r="F501" s="21"/>
      <c r="G501" s="8"/>
      <c r="H501" s="24"/>
      <c r="I501" s="8"/>
      <c r="J501" s="8"/>
    </row>
    <row r="502" spans="1:10" ht="15">
      <c r="A502" s="26">
        <f>A500+1</f>
        <v>98</v>
      </c>
      <c r="B502" s="8" t="s">
        <v>364</v>
      </c>
      <c r="C502" s="8" t="s">
        <v>365</v>
      </c>
      <c r="D502" s="8" t="s">
        <v>114</v>
      </c>
      <c r="E502" s="8">
        <v>578</v>
      </c>
      <c r="F502" s="21">
        <v>2008</v>
      </c>
      <c r="G502" s="8">
        <f t="shared" si="23"/>
        <v>2008</v>
      </c>
      <c r="H502" s="24">
        <f>1+1+1</f>
        <v>3</v>
      </c>
      <c r="I502" s="8">
        <f>578+578+578</f>
        <v>1734</v>
      </c>
      <c r="J502" s="8">
        <v>867</v>
      </c>
    </row>
    <row r="503" spans="1:10" ht="15">
      <c r="A503" s="26"/>
      <c r="B503" s="8"/>
      <c r="C503" s="8">
        <v>111360704</v>
      </c>
      <c r="D503" s="8"/>
      <c r="E503" s="8"/>
      <c r="F503" s="21"/>
      <c r="G503" s="8"/>
      <c r="H503" s="24"/>
      <c r="I503" s="8"/>
      <c r="J503" s="8"/>
    </row>
    <row r="504" spans="1:10" ht="15">
      <c r="A504" s="26">
        <f>A502+1</f>
        <v>99</v>
      </c>
      <c r="B504" s="8" t="s">
        <v>364</v>
      </c>
      <c r="C504" s="8">
        <v>111360706</v>
      </c>
      <c r="D504" s="8" t="s">
        <v>114</v>
      </c>
      <c r="E504" s="8">
        <v>578</v>
      </c>
      <c r="F504" s="21">
        <v>2008</v>
      </c>
      <c r="G504" s="8">
        <f t="shared" si="23"/>
        <v>2008</v>
      </c>
      <c r="H504" s="24">
        <v>1</v>
      </c>
      <c r="I504" s="8">
        <v>578</v>
      </c>
      <c r="J504" s="8">
        <v>289</v>
      </c>
    </row>
    <row r="505" spans="1:10" ht="15">
      <c r="A505" s="26">
        <f>A504+1</f>
        <v>100</v>
      </c>
      <c r="B505" s="8" t="s">
        <v>364</v>
      </c>
      <c r="C505" s="8" t="s">
        <v>366</v>
      </c>
      <c r="D505" s="8" t="s">
        <v>114</v>
      </c>
      <c r="E505" s="8">
        <v>578</v>
      </c>
      <c r="F505" s="21">
        <v>2008</v>
      </c>
      <c r="G505" s="8">
        <f t="shared" si="23"/>
        <v>2008</v>
      </c>
      <c r="H505" s="24">
        <f>1+1</f>
        <v>2</v>
      </c>
      <c r="I505" s="8">
        <f>578+578</f>
        <v>1156</v>
      </c>
      <c r="J505" s="8">
        <v>578</v>
      </c>
    </row>
    <row r="506" spans="1:10" ht="15">
      <c r="A506" s="26"/>
      <c r="B506" s="8"/>
      <c r="C506" s="8">
        <v>111360709</v>
      </c>
      <c r="D506" s="8"/>
      <c r="E506" s="8"/>
      <c r="F506" s="21"/>
      <c r="G506" s="8"/>
      <c r="H506" s="24"/>
      <c r="I506" s="8"/>
      <c r="J506" s="8"/>
    </row>
    <row r="507" spans="1:10" ht="15">
      <c r="A507" s="26">
        <f>A505+1</f>
        <v>101</v>
      </c>
      <c r="B507" s="8" t="s">
        <v>364</v>
      </c>
      <c r="C507" s="8" t="s">
        <v>367</v>
      </c>
      <c r="D507" s="8" t="s">
        <v>114</v>
      </c>
      <c r="E507" s="8">
        <v>578</v>
      </c>
      <c r="F507" s="21">
        <v>2008</v>
      </c>
      <c r="G507" s="8">
        <f t="shared" si="23"/>
        <v>2008</v>
      </c>
      <c r="H507" s="24">
        <f>1+1+1</f>
        <v>3</v>
      </c>
      <c r="I507" s="8">
        <f>578+578+578</f>
        <v>1734</v>
      </c>
      <c r="J507" s="8">
        <v>867</v>
      </c>
    </row>
    <row r="508" spans="1:10" ht="15">
      <c r="A508" s="26"/>
      <c r="B508" s="8"/>
      <c r="C508" s="8">
        <v>111360713</v>
      </c>
      <c r="D508" s="8"/>
      <c r="E508" s="8"/>
      <c r="F508" s="21"/>
      <c r="G508" s="8"/>
      <c r="H508" s="24"/>
      <c r="I508" s="8"/>
      <c r="J508" s="8"/>
    </row>
    <row r="509" spans="1:10" ht="15">
      <c r="A509" s="26">
        <f>A507+1</f>
        <v>102</v>
      </c>
      <c r="B509" s="8" t="s">
        <v>368</v>
      </c>
      <c r="C509" s="8">
        <v>111360622</v>
      </c>
      <c r="D509" s="8" t="s">
        <v>114</v>
      </c>
      <c r="E509" s="8">
        <v>639</v>
      </c>
      <c r="F509" s="21">
        <v>2008</v>
      </c>
      <c r="G509" s="8">
        <f t="shared" si="23"/>
        <v>2008</v>
      </c>
      <c r="H509" s="24">
        <v>1</v>
      </c>
      <c r="I509" s="8">
        <v>639</v>
      </c>
      <c r="J509" s="8">
        <v>320</v>
      </c>
    </row>
    <row r="510" spans="1:10" ht="15">
      <c r="A510" s="26">
        <f>A509+1</f>
        <v>103</v>
      </c>
      <c r="B510" s="8" t="s">
        <v>368</v>
      </c>
      <c r="C510" s="8" t="s">
        <v>369</v>
      </c>
      <c r="D510" s="8" t="s">
        <v>114</v>
      </c>
      <c r="E510" s="8">
        <v>639</v>
      </c>
      <c r="F510" s="21">
        <v>2008</v>
      </c>
      <c r="G510" s="8">
        <f t="shared" si="23"/>
        <v>2008</v>
      </c>
      <c r="H510" s="24">
        <f>1+1</f>
        <v>2</v>
      </c>
      <c r="I510" s="8">
        <f>639+639</f>
        <v>1278</v>
      </c>
      <c r="J510" s="8">
        <v>640</v>
      </c>
    </row>
    <row r="511" spans="1:10" ht="15">
      <c r="A511" s="26"/>
      <c r="B511" s="8"/>
      <c r="C511" s="8">
        <v>111360625</v>
      </c>
      <c r="D511" s="8"/>
      <c r="E511" s="8"/>
      <c r="F511" s="21"/>
      <c r="G511" s="8"/>
      <c r="H511" s="24"/>
      <c r="I511" s="8"/>
      <c r="J511" s="8"/>
    </row>
    <row r="512" spans="1:10" ht="15">
      <c r="A512" s="26">
        <f>A510+1</f>
        <v>104</v>
      </c>
      <c r="B512" s="8" t="s">
        <v>213</v>
      </c>
      <c r="C512" s="8">
        <v>111360753</v>
      </c>
      <c r="D512" s="8" t="s">
        <v>114</v>
      </c>
      <c r="E512" s="8">
        <v>481</v>
      </c>
      <c r="F512" s="21">
        <v>2009</v>
      </c>
      <c r="G512" s="8">
        <f t="shared" si="23"/>
        <v>2009</v>
      </c>
      <c r="H512" s="24">
        <v>1</v>
      </c>
      <c r="I512" s="8">
        <v>481</v>
      </c>
      <c r="J512" s="8">
        <v>241</v>
      </c>
    </row>
    <row r="513" spans="1:10" ht="15">
      <c r="A513" s="26">
        <f aca="true" t="shared" si="24" ref="A513:A521">A512+1</f>
        <v>105</v>
      </c>
      <c r="B513" s="8" t="s">
        <v>183</v>
      </c>
      <c r="C513" s="8">
        <v>111360771</v>
      </c>
      <c r="D513" s="8" t="s">
        <v>114</v>
      </c>
      <c r="E513" s="8">
        <v>97</v>
      </c>
      <c r="F513" s="21">
        <v>2010</v>
      </c>
      <c r="G513" s="8">
        <f t="shared" si="23"/>
        <v>2010</v>
      </c>
      <c r="H513" s="24">
        <v>1</v>
      </c>
      <c r="I513" s="8">
        <v>97</v>
      </c>
      <c r="J513" s="8">
        <v>49</v>
      </c>
    </row>
    <row r="514" spans="1:10" ht="15">
      <c r="A514" s="26">
        <f t="shared" si="24"/>
        <v>106</v>
      </c>
      <c r="B514" s="8" t="s">
        <v>370</v>
      </c>
      <c r="C514" s="8">
        <v>111360767</v>
      </c>
      <c r="D514" s="8" t="s">
        <v>114</v>
      </c>
      <c r="E514" s="8">
        <v>968</v>
      </c>
      <c r="F514" s="21">
        <v>2010</v>
      </c>
      <c r="G514" s="8">
        <f t="shared" si="23"/>
        <v>2010</v>
      </c>
      <c r="H514" s="24">
        <v>1</v>
      </c>
      <c r="I514" s="8">
        <v>968</v>
      </c>
      <c r="J514" s="8">
        <v>484</v>
      </c>
    </row>
    <row r="515" spans="1:10" ht="15">
      <c r="A515" s="26">
        <f t="shared" si="24"/>
        <v>107</v>
      </c>
      <c r="B515" s="8" t="s">
        <v>213</v>
      </c>
      <c r="C515" s="8">
        <v>111360768</v>
      </c>
      <c r="D515" s="8" t="s">
        <v>114</v>
      </c>
      <c r="E515" s="8">
        <v>700</v>
      </c>
      <c r="F515" s="21">
        <v>2010</v>
      </c>
      <c r="G515" s="8">
        <f t="shared" si="23"/>
        <v>2010</v>
      </c>
      <c r="H515" s="24">
        <v>1</v>
      </c>
      <c r="I515" s="8">
        <v>700</v>
      </c>
      <c r="J515" s="8">
        <v>350</v>
      </c>
    </row>
    <row r="516" spans="1:10" ht="15">
      <c r="A516" s="26">
        <f t="shared" si="24"/>
        <v>108</v>
      </c>
      <c r="B516" s="8" t="s">
        <v>371</v>
      </c>
      <c r="C516" s="8">
        <v>111360769</v>
      </c>
      <c r="D516" s="8" t="s">
        <v>114</v>
      </c>
      <c r="E516" s="8">
        <v>43</v>
      </c>
      <c r="F516" s="21">
        <v>2010</v>
      </c>
      <c r="G516" s="8">
        <f t="shared" si="23"/>
        <v>2010</v>
      </c>
      <c r="H516" s="24">
        <v>1</v>
      </c>
      <c r="I516" s="8">
        <v>43</v>
      </c>
      <c r="J516" s="8">
        <v>22</v>
      </c>
    </row>
    <row r="517" spans="1:10" ht="15">
      <c r="A517" s="26">
        <f t="shared" si="24"/>
        <v>109</v>
      </c>
      <c r="B517" s="8" t="s">
        <v>372</v>
      </c>
      <c r="C517" s="8">
        <v>111360770</v>
      </c>
      <c r="D517" s="8" t="s">
        <v>114</v>
      </c>
      <c r="E517" s="8">
        <v>59</v>
      </c>
      <c r="F517" s="21">
        <v>2010</v>
      </c>
      <c r="G517" s="8">
        <f t="shared" si="23"/>
        <v>2010</v>
      </c>
      <c r="H517" s="24">
        <v>1</v>
      </c>
      <c r="I517" s="11">
        <v>59</v>
      </c>
      <c r="J517" s="8">
        <v>30</v>
      </c>
    </row>
    <row r="518" spans="1:10" ht="15">
      <c r="A518" s="26">
        <f t="shared" si="24"/>
        <v>110</v>
      </c>
      <c r="B518" s="8" t="s">
        <v>290</v>
      </c>
      <c r="C518" s="8">
        <v>111360793</v>
      </c>
      <c r="D518" s="8" t="s">
        <v>114</v>
      </c>
      <c r="E518" s="8">
        <v>713</v>
      </c>
      <c r="F518" s="21">
        <v>2008</v>
      </c>
      <c r="G518" s="8">
        <f t="shared" si="23"/>
        <v>2008</v>
      </c>
      <c r="H518" s="24">
        <v>1</v>
      </c>
      <c r="I518" s="8">
        <v>713</v>
      </c>
      <c r="J518" s="8">
        <v>357</v>
      </c>
    </row>
    <row r="519" spans="1:10" ht="15">
      <c r="A519" s="26">
        <f t="shared" si="24"/>
        <v>111</v>
      </c>
      <c r="B519" s="8" t="s">
        <v>231</v>
      </c>
      <c r="C519" s="8">
        <v>111361207</v>
      </c>
      <c r="D519" s="8" t="s">
        <v>114</v>
      </c>
      <c r="E519" s="8">
        <v>750</v>
      </c>
      <c r="F519" s="21">
        <v>2011</v>
      </c>
      <c r="G519" s="8">
        <f t="shared" si="23"/>
        <v>2011</v>
      </c>
      <c r="H519" s="24">
        <v>1</v>
      </c>
      <c r="I519" s="8">
        <v>750</v>
      </c>
      <c r="J519" s="8">
        <v>375</v>
      </c>
    </row>
    <row r="520" spans="1:10" ht="15">
      <c r="A520" s="26">
        <f t="shared" si="24"/>
        <v>112</v>
      </c>
      <c r="B520" s="8" t="s">
        <v>231</v>
      </c>
      <c r="C520" s="8">
        <v>111361208</v>
      </c>
      <c r="D520" s="8" t="s">
        <v>114</v>
      </c>
      <c r="E520" s="8">
        <v>500</v>
      </c>
      <c r="F520" s="21">
        <v>2011</v>
      </c>
      <c r="G520" s="8">
        <f t="shared" si="23"/>
        <v>2011</v>
      </c>
      <c r="H520" s="24">
        <v>1</v>
      </c>
      <c r="I520" s="8">
        <v>500</v>
      </c>
      <c r="J520" s="8">
        <v>250</v>
      </c>
    </row>
    <row r="521" spans="1:10" ht="15">
      <c r="A521" s="26">
        <f t="shared" si="24"/>
        <v>113</v>
      </c>
      <c r="B521" s="8" t="s">
        <v>373</v>
      </c>
      <c r="C521" s="8" t="s">
        <v>374</v>
      </c>
      <c r="D521" s="8" t="s">
        <v>114</v>
      </c>
      <c r="E521" s="8">
        <v>980</v>
      </c>
      <c r="F521" s="21">
        <v>2011</v>
      </c>
      <c r="G521" s="8">
        <f t="shared" si="23"/>
        <v>2011</v>
      </c>
      <c r="H521" s="24">
        <f>1+1</f>
        <v>2</v>
      </c>
      <c r="I521" s="8">
        <f>980+980</f>
        <v>1960</v>
      </c>
      <c r="J521" s="8">
        <v>980</v>
      </c>
    </row>
    <row r="522" spans="1:10" ht="15">
      <c r="A522" s="26"/>
      <c r="B522" s="8"/>
      <c r="C522" s="8">
        <v>111361210</v>
      </c>
      <c r="D522" s="8"/>
      <c r="E522" s="8"/>
      <c r="F522" s="21"/>
      <c r="G522" s="8"/>
      <c r="H522" s="24"/>
      <c r="I522" s="8"/>
      <c r="J522" s="8"/>
    </row>
    <row r="523" spans="1:10" ht="15">
      <c r="A523" s="26">
        <f>A521+1</f>
        <v>114</v>
      </c>
      <c r="B523" s="8" t="s">
        <v>95</v>
      </c>
      <c r="C523" s="8">
        <v>111360367</v>
      </c>
      <c r="D523" s="8" t="s">
        <v>114</v>
      </c>
      <c r="E523" s="8">
        <v>471</v>
      </c>
      <c r="F523" s="21">
        <v>2007</v>
      </c>
      <c r="G523" s="8">
        <f t="shared" si="23"/>
        <v>2007</v>
      </c>
      <c r="H523" s="24">
        <v>1</v>
      </c>
      <c r="I523" s="8">
        <v>471</v>
      </c>
      <c r="J523" s="8">
        <v>236</v>
      </c>
    </row>
    <row r="524" spans="1:10" ht="15">
      <c r="A524" s="26">
        <f>A523+1</f>
        <v>115</v>
      </c>
      <c r="B524" s="8" t="s">
        <v>89</v>
      </c>
      <c r="C524" s="8" t="s">
        <v>375</v>
      </c>
      <c r="D524" s="8" t="s">
        <v>114</v>
      </c>
      <c r="E524" s="8">
        <v>398</v>
      </c>
      <c r="F524" s="21">
        <v>2012</v>
      </c>
      <c r="G524" s="8">
        <f t="shared" si="23"/>
        <v>2012</v>
      </c>
      <c r="H524" s="24">
        <f>1+1+1</f>
        <v>3</v>
      </c>
      <c r="I524" s="8">
        <f>398+398+398</f>
        <v>1194</v>
      </c>
      <c r="J524" s="8">
        <v>597</v>
      </c>
    </row>
    <row r="525" spans="1:10" ht="15">
      <c r="A525" s="26"/>
      <c r="B525" s="8"/>
      <c r="C525" s="8">
        <v>111361239</v>
      </c>
      <c r="D525" s="8"/>
      <c r="E525" s="8"/>
      <c r="F525" s="21"/>
      <c r="G525" s="8"/>
      <c r="H525" s="24"/>
      <c r="I525" s="8"/>
      <c r="J525" s="8"/>
    </row>
    <row r="526" spans="1:10" ht="15">
      <c r="A526" s="26">
        <f>A524+1</f>
        <v>116</v>
      </c>
      <c r="B526" s="8" t="s">
        <v>376</v>
      </c>
      <c r="C526" s="8" t="s">
        <v>377</v>
      </c>
      <c r="D526" s="8" t="s">
        <v>114</v>
      </c>
      <c r="E526" s="8">
        <v>700</v>
      </c>
      <c r="F526" s="21">
        <v>2013</v>
      </c>
      <c r="G526" s="8">
        <f t="shared" si="23"/>
        <v>2013</v>
      </c>
      <c r="H526" s="24">
        <f>1+1</f>
        <v>2</v>
      </c>
      <c r="I526" s="8">
        <f>700+700</f>
        <v>1400</v>
      </c>
      <c r="J526" s="8">
        <v>700</v>
      </c>
    </row>
    <row r="527" spans="1:10" ht="15">
      <c r="A527" s="26"/>
      <c r="B527" s="8"/>
      <c r="C527" s="8">
        <v>111361378</v>
      </c>
      <c r="D527" s="8"/>
      <c r="E527" s="8"/>
      <c r="F527" s="21"/>
      <c r="G527" s="8"/>
      <c r="H527" s="24"/>
      <c r="I527" s="8"/>
      <c r="J527" s="8"/>
    </row>
    <row r="528" spans="1:10" ht="15">
      <c r="A528" s="26">
        <f>A526+1</f>
        <v>117</v>
      </c>
      <c r="B528" s="8" t="s">
        <v>378</v>
      </c>
      <c r="C528" s="8" t="s">
        <v>379</v>
      </c>
      <c r="D528" s="8" t="s">
        <v>114</v>
      </c>
      <c r="E528" s="8">
        <v>360</v>
      </c>
      <c r="F528" s="21">
        <v>2013</v>
      </c>
      <c r="G528" s="8">
        <f t="shared" si="23"/>
        <v>2013</v>
      </c>
      <c r="H528" s="24">
        <f>1+1</f>
        <v>2</v>
      </c>
      <c r="I528" s="8">
        <f>360+360</f>
        <v>720</v>
      </c>
      <c r="J528" s="8">
        <v>360</v>
      </c>
    </row>
    <row r="529" spans="1:10" ht="15">
      <c r="A529" s="26"/>
      <c r="B529" s="8"/>
      <c r="C529" s="8">
        <v>111361380</v>
      </c>
      <c r="D529" s="8"/>
      <c r="E529" s="8"/>
      <c r="F529" s="21"/>
      <c r="G529" s="8"/>
      <c r="H529" s="24"/>
      <c r="I529" s="8"/>
      <c r="J529" s="8"/>
    </row>
    <row r="530" spans="1:10" ht="15">
      <c r="A530" s="26">
        <f>A528+1</f>
        <v>118</v>
      </c>
      <c r="B530" s="8" t="s">
        <v>380</v>
      </c>
      <c r="C530" s="8" t="s">
        <v>381</v>
      </c>
      <c r="D530" s="8" t="s">
        <v>114</v>
      </c>
      <c r="E530" s="8">
        <v>950</v>
      </c>
      <c r="F530" s="21">
        <v>2013</v>
      </c>
      <c r="G530" s="8">
        <f t="shared" si="23"/>
        <v>2013</v>
      </c>
      <c r="H530" s="24">
        <f>1+1+1</f>
        <v>3</v>
      </c>
      <c r="I530" s="8">
        <f>950+950+950</f>
        <v>2850</v>
      </c>
      <c r="J530" s="8">
        <v>1425</v>
      </c>
    </row>
    <row r="531" spans="1:10" ht="15">
      <c r="A531" s="26"/>
      <c r="B531" s="8"/>
      <c r="C531" s="8">
        <v>111361383</v>
      </c>
      <c r="D531" s="8"/>
      <c r="E531" s="8"/>
      <c r="F531" s="21"/>
      <c r="G531" s="8"/>
      <c r="H531" s="24"/>
      <c r="I531" s="8"/>
      <c r="J531" s="8"/>
    </row>
    <row r="532" spans="1:10" ht="15">
      <c r="A532" s="26">
        <f>A530+1</f>
        <v>119</v>
      </c>
      <c r="B532" s="8" t="s">
        <v>256</v>
      </c>
      <c r="C532" s="8">
        <v>111361234</v>
      </c>
      <c r="D532" s="8" t="s">
        <v>114</v>
      </c>
      <c r="E532" s="8">
        <v>700</v>
      </c>
      <c r="F532" s="21">
        <v>2012</v>
      </c>
      <c r="G532" s="8">
        <f t="shared" si="23"/>
        <v>2012</v>
      </c>
      <c r="H532" s="24">
        <v>1</v>
      </c>
      <c r="I532" s="8">
        <v>700</v>
      </c>
      <c r="J532" s="8">
        <v>350</v>
      </c>
    </row>
    <row r="533" spans="1:10" ht="15">
      <c r="A533" s="26">
        <f aca="true" t="shared" si="25" ref="A533:A558">A532+1</f>
        <v>120</v>
      </c>
      <c r="B533" s="8" t="s">
        <v>382</v>
      </c>
      <c r="C533" s="8">
        <v>111361388</v>
      </c>
      <c r="D533" s="8" t="s">
        <v>114</v>
      </c>
      <c r="E533" s="8">
        <v>1069</v>
      </c>
      <c r="F533" s="21">
        <v>2012</v>
      </c>
      <c r="G533" s="8">
        <f t="shared" si="23"/>
        <v>2012</v>
      </c>
      <c r="H533" s="24">
        <v>1</v>
      </c>
      <c r="I533" s="8">
        <v>1069</v>
      </c>
      <c r="J533" s="8">
        <v>535</v>
      </c>
    </row>
    <row r="534" spans="1:10" ht="15">
      <c r="A534" s="26">
        <f t="shared" si="25"/>
        <v>121</v>
      </c>
      <c r="B534" s="8" t="s">
        <v>383</v>
      </c>
      <c r="C534" s="8">
        <v>111361410</v>
      </c>
      <c r="D534" s="8" t="s">
        <v>114</v>
      </c>
      <c r="E534" s="8">
        <v>968</v>
      </c>
      <c r="F534" s="21">
        <v>2014</v>
      </c>
      <c r="G534" s="8">
        <f t="shared" si="23"/>
        <v>2014</v>
      </c>
      <c r="H534" s="24">
        <v>1</v>
      </c>
      <c r="I534" s="8">
        <v>968</v>
      </c>
      <c r="J534" s="8">
        <v>484</v>
      </c>
    </row>
    <row r="535" spans="1:10" ht="15">
      <c r="A535" s="26">
        <f t="shared" si="25"/>
        <v>122</v>
      </c>
      <c r="B535" s="8" t="s">
        <v>384</v>
      </c>
      <c r="C535" s="8">
        <v>111361417</v>
      </c>
      <c r="D535" s="8" t="s">
        <v>114</v>
      </c>
      <c r="E535" s="8">
        <v>600</v>
      </c>
      <c r="F535" s="21">
        <v>2015</v>
      </c>
      <c r="G535" s="8">
        <f t="shared" si="23"/>
        <v>2015</v>
      </c>
      <c r="H535" s="24">
        <v>1</v>
      </c>
      <c r="I535" s="8">
        <v>600</v>
      </c>
      <c r="J535" s="8">
        <v>300</v>
      </c>
    </row>
    <row r="536" spans="1:10" ht="15">
      <c r="A536" s="26">
        <f t="shared" si="25"/>
        <v>123</v>
      </c>
      <c r="B536" s="8" t="s">
        <v>385</v>
      </c>
      <c r="C536" s="8">
        <v>111361418</v>
      </c>
      <c r="D536" s="8" t="s">
        <v>114</v>
      </c>
      <c r="E536" s="8">
        <v>1620</v>
      </c>
      <c r="F536" s="21">
        <v>2015</v>
      </c>
      <c r="G536" s="8">
        <f t="shared" si="23"/>
        <v>2015</v>
      </c>
      <c r="H536" s="24">
        <v>1</v>
      </c>
      <c r="I536" s="8">
        <v>1620</v>
      </c>
      <c r="J536" s="8">
        <v>810</v>
      </c>
    </row>
    <row r="537" spans="1:10" ht="15">
      <c r="A537" s="26">
        <f t="shared" si="25"/>
        <v>124</v>
      </c>
      <c r="B537" s="8" t="s">
        <v>386</v>
      </c>
      <c r="C537" s="8">
        <v>111361434</v>
      </c>
      <c r="D537" s="8" t="s">
        <v>114</v>
      </c>
      <c r="E537" s="8">
        <v>4890</v>
      </c>
      <c r="F537" s="21">
        <v>2016</v>
      </c>
      <c r="G537" s="8">
        <f t="shared" si="23"/>
        <v>2016</v>
      </c>
      <c r="H537" s="24">
        <v>1</v>
      </c>
      <c r="I537" s="8">
        <v>4890</v>
      </c>
      <c r="J537" s="8">
        <v>2445</v>
      </c>
    </row>
    <row r="538" spans="1:10" ht="15">
      <c r="A538" s="26">
        <f t="shared" si="25"/>
        <v>125</v>
      </c>
      <c r="B538" s="8" t="s">
        <v>387</v>
      </c>
      <c r="C538" s="8">
        <v>111361446</v>
      </c>
      <c r="D538" s="8" t="s">
        <v>114</v>
      </c>
      <c r="E538" s="8">
        <v>3087</v>
      </c>
      <c r="F538" s="21">
        <v>2016</v>
      </c>
      <c r="G538" s="8">
        <f t="shared" si="23"/>
        <v>2016</v>
      </c>
      <c r="H538" s="24">
        <v>1</v>
      </c>
      <c r="I538" s="8">
        <v>3087</v>
      </c>
      <c r="J538" s="8">
        <v>1544</v>
      </c>
    </row>
    <row r="539" spans="1:10" ht="15">
      <c r="A539" s="26">
        <f t="shared" si="25"/>
        <v>126</v>
      </c>
      <c r="B539" s="8" t="s">
        <v>51</v>
      </c>
      <c r="C539" s="8" t="s">
        <v>388</v>
      </c>
      <c r="D539" s="8" t="s">
        <v>114</v>
      </c>
      <c r="E539" s="8">
        <v>151</v>
      </c>
      <c r="F539" s="21">
        <v>2012</v>
      </c>
      <c r="G539" s="8">
        <f t="shared" si="23"/>
        <v>2012</v>
      </c>
      <c r="H539" s="24">
        <f>1+1+1+1+1+1+1+1+1+1+1</f>
        <v>11</v>
      </c>
      <c r="I539" s="8">
        <f>151+151+151+151+151+151+151+151+151+151+151</f>
        <v>1661</v>
      </c>
      <c r="J539" s="8">
        <v>836</v>
      </c>
    </row>
    <row r="540" spans="1:10" ht="15">
      <c r="A540" s="26"/>
      <c r="B540" s="8"/>
      <c r="C540" s="8">
        <v>111361267</v>
      </c>
      <c r="D540" s="8"/>
      <c r="E540" s="8"/>
      <c r="F540" s="21"/>
      <c r="G540" s="8"/>
      <c r="H540" s="24"/>
      <c r="I540" s="8"/>
      <c r="J540" s="8"/>
    </row>
    <row r="541" spans="1:10" ht="15">
      <c r="A541" s="26">
        <f>A539+1</f>
        <v>127</v>
      </c>
      <c r="B541" s="8" t="s">
        <v>51</v>
      </c>
      <c r="C541" s="8">
        <v>111361275</v>
      </c>
      <c r="D541" s="8" t="s">
        <v>114</v>
      </c>
      <c r="E541" s="8">
        <v>151</v>
      </c>
      <c r="F541" s="21">
        <v>2012</v>
      </c>
      <c r="G541" s="8">
        <f t="shared" si="23"/>
        <v>2012</v>
      </c>
      <c r="H541" s="24">
        <v>1</v>
      </c>
      <c r="I541" s="8">
        <v>151</v>
      </c>
      <c r="J541" s="8">
        <v>76</v>
      </c>
    </row>
    <row r="542" spans="1:10" ht="15">
      <c r="A542" s="26">
        <f t="shared" si="25"/>
        <v>128</v>
      </c>
      <c r="B542" s="8" t="s">
        <v>51</v>
      </c>
      <c r="C542" s="8" t="s">
        <v>389</v>
      </c>
      <c r="D542" s="8" t="s">
        <v>114</v>
      </c>
      <c r="E542" s="8">
        <v>151</v>
      </c>
      <c r="F542" s="21">
        <v>2008</v>
      </c>
      <c r="G542" s="8">
        <f t="shared" si="23"/>
        <v>2008</v>
      </c>
      <c r="H542" s="24">
        <f>1+1</f>
        <v>2</v>
      </c>
      <c r="I542" s="8">
        <f>151+151</f>
        <v>302</v>
      </c>
      <c r="J542" s="8">
        <v>152</v>
      </c>
    </row>
    <row r="543" spans="1:10" ht="15">
      <c r="A543" s="26"/>
      <c r="B543" s="8"/>
      <c r="C543" s="8">
        <v>111361281</v>
      </c>
      <c r="D543" s="8"/>
      <c r="E543" s="8"/>
      <c r="F543" s="21"/>
      <c r="G543" s="8"/>
      <c r="H543" s="24"/>
      <c r="I543" s="8"/>
      <c r="J543" s="8"/>
    </row>
    <row r="544" spans="1:10" ht="15">
      <c r="A544" s="26">
        <f>A542+1</f>
        <v>129</v>
      </c>
      <c r="B544" s="8" t="s">
        <v>390</v>
      </c>
      <c r="C544" s="8">
        <v>111361445</v>
      </c>
      <c r="D544" s="8" t="s">
        <v>114</v>
      </c>
      <c r="E544" s="8">
        <v>4300</v>
      </c>
      <c r="F544" s="21">
        <v>2016</v>
      </c>
      <c r="G544" s="8">
        <f t="shared" si="23"/>
        <v>2016</v>
      </c>
      <c r="H544" s="24">
        <v>1</v>
      </c>
      <c r="I544" s="8">
        <v>4300</v>
      </c>
      <c r="J544" s="8">
        <v>2150</v>
      </c>
    </row>
    <row r="545" spans="1:10" ht="15">
      <c r="A545" s="26">
        <f t="shared" si="25"/>
        <v>130</v>
      </c>
      <c r="B545" s="8" t="s">
        <v>232</v>
      </c>
      <c r="C545" s="8">
        <v>111361457</v>
      </c>
      <c r="D545" s="8" t="s">
        <v>114</v>
      </c>
      <c r="E545" s="8">
        <v>189</v>
      </c>
      <c r="F545" s="21">
        <v>2008</v>
      </c>
      <c r="G545" s="8">
        <f t="shared" si="23"/>
        <v>2008</v>
      </c>
      <c r="H545" s="24">
        <v>1</v>
      </c>
      <c r="I545" s="8">
        <v>189</v>
      </c>
      <c r="J545" s="8">
        <v>95</v>
      </c>
    </row>
    <row r="546" spans="1:10" ht="15">
      <c r="A546" s="26">
        <f t="shared" si="25"/>
        <v>131</v>
      </c>
      <c r="B546" s="8" t="s">
        <v>391</v>
      </c>
      <c r="C546" s="8">
        <v>111361572</v>
      </c>
      <c r="D546" s="8" t="s">
        <v>114</v>
      </c>
      <c r="E546" s="8">
        <v>5750</v>
      </c>
      <c r="F546" s="21">
        <v>2017</v>
      </c>
      <c r="G546" s="8">
        <f t="shared" si="23"/>
        <v>2017</v>
      </c>
      <c r="H546" s="24">
        <v>1</v>
      </c>
      <c r="I546" s="8">
        <v>5750</v>
      </c>
      <c r="J546" s="8">
        <v>2810</v>
      </c>
    </row>
    <row r="547" spans="1:10" ht="15">
      <c r="A547" s="26"/>
      <c r="B547" s="16" t="s">
        <v>117</v>
      </c>
      <c r="C547" s="29"/>
      <c r="D547" s="29"/>
      <c r="E547" s="29"/>
      <c r="F547" s="29"/>
      <c r="G547" s="33"/>
      <c r="H547" s="29"/>
      <c r="I547" s="36">
        <f>SUM(I371:I546)</f>
        <v>104996</v>
      </c>
      <c r="J547" s="9">
        <f>SUM(J371:J546)</f>
        <v>52559</v>
      </c>
    </row>
    <row r="548" spans="1:10" ht="15">
      <c r="A548" s="26"/>
      <c r="B548" s="16" t="s">
        <v>392</v>
      </c>
      <c r="C548" s="27"/>
      <c r="D548" s="27"/>
      <c r="E548" s="27"/>
      <c r="F548" s="27"/>
      <c r="G548" s="21"/>
      <c r="H548" s="27"/>
      <c r="I548" s="37"/>
      <c r="J548" s="8"/>
    </row>
    <row r="549" spans="1:10" ht="30">
      <c r="A549" s="15">
        <f t="shared" si="25"/>
        <v>1</v>
      </c>
      <c r="B549" s="47" t="s">
        <v>273</v>
      </c>
      <c r="C549" s="39">
        <v>111360761</v>
      </c>
      <c r="D549" s="39" t="s">
        <v>114</v>
      </c>
      <c r="E549" s="39">
        <v>556</v>
      </c>
      <c r="F549" s="39">
        <v>2017</v>
      </c>
      <c r="G549" s="48">
        <f>F549</f>
        <v>2017</v>
      </c>
      <c r="H549" s="39">
        <v>1</v>
      </c>
      <c r="I549" s="39">
        <v>556</v>
      </c>
      <c r="J549" s="39">
        <v>278</v>
      </c>
    </row>
    <row r="550" spans="1:10" ht="15">
      <c r="A550" s="26">
        <f t="shared" si="25"/>
        <v>2</v>
      </c>
      <c r="B550" s="40" t="s">
        <v>393</v>
      </c>
      <c r="C550" s="37">
        <v>111361455</v>
      </c>
      <c r="D550" s="37" t="s">
        <v>114</v>
      </c>
      <c r="E550" s="37">
        <v>5950</v>
      </c>
      <c r="F550" s="37">
        <v>2017</v>
      </c>
      <c r="G550" s="38">
        <f aca="true" t="shared" si="26" ref="G550:G562">F550</f>
        <v>2017</v>
      </c>
      <c r="H550" s="37">
        <v>1</v>
      </c>
      <c r="I550" s="37">
        <v>5950</v>
      </c>
      <c r="J550" s="39">
        <v>2975</v>
      </c>
    </row>
    <row r="551" spans="1:10" ht="15">
      <c r="A551" s="26">
        <f t="shared" si="25"/>
        <v>3</v>
      </c>
      <c r="B551" s="40" t="s">
        <v>394</v>
      </c>
      <c r="C551" s="37">
        <v>111361466</v>
      </c>
      <c r="D551" s="37" t="s">
        <v>114</v>
      </c>
      <c r="E551" s="37">
        <v>3950</v>
      </c>
      <c r="F551" s="37">
        <v>2017</v>
      </c>
      <c r="G551" s="38">
        <f t="shared" si="26"/>
        <v>2017</v>
      </c>
      <c r="H551" s="37">
        <v>1</v>
      </c>
      <c r="I551" s="37">
        <v>3950</v>
      </c>
      <c r="J551" s="39">
        <v>1975</v>
      </c>
    </row>
    <row r="552" spans="1:10" ht="15">
      <c r="A552" s="26">
        <f t="shared" si="25"/>
        <v>4</v>
      </c>
      <c r="B552" s="40" t="s">
        <v>395</v>
      </c>
      <c r="C552" s="37">
        <v>111361461</v>
      </c>
      <c r="D552" s="37" t="s">
        <v>114</v>
      </c>
      <c r="E552" s="37">
        <v>1770</v>
      </c>
      <c r="F552" s="37">
        <v>2017</v>
      </c>
      <c r="G552" s="38">
        <f t="shared" si="26"/>
        <v>2017</v>
      </c>
      <c r="H552" s="37">
        <v>1</v>
      </c>
      <c r="I552" s="37">
        <v>1770</v>
      </c>
      <c r="J552" s="39">
        <v>885</v>
      </c>
    </row>
    <row r="553" spans="1:10" ht="15">
      <c r="A553" s="26">
        <f t="shared" si="25"/>
        <v>5</v>
      </c>
      <c r="B553" s="40" t="s">
        <v>396</v>
      </c>
      <c r="C553" s="37" t="s">
        <v>397</v>
      </c>
      <c r="D553" s="37" t="s">
        <v>114</v>
      </c>
      <c r="E553" s="37">
        <v>580</v>
      </c>
      <c r="F553" s="37">
        <v>2017</v>
      </c>
      <c r="G553" s="38">
        <f t="shared" si="26"/>
        <v>2017</v>
      </c>
      <c r="H553" s="37">
        <v>21</v>
      </c>
      <c r="I553" s="37">
        <v>12180</v>
      </c>
      <c r="J553" s="39">
        <v>6090</v>
      </c>
    </row>
    <row r="554" spans="1:10" ht="15">
      <c r="A554" s="26"/>
      <c r="B554" s="40"/>
      <c r="C554" s="37">
        <v>111361482</v>
      </c>
      <c r="D554" s="37"/>
      <c r="E554" s="37"/>
      <c r="F554" s="37"/>
      <c r="G554" s="38"/>
      <c r="H554" s="37"/>
      <c r="I554" s="37"/>
      <c r="J554" s="39"/>
    </row>
    <row r="555" spans="1:10" ht="15">
      <c r="A555" s="26">
        <f>A553+1</f>
        <v>6</v>
      </c>
      <c r="B555" s="40" t="s">
        <v>396</v>
      </c>
      <c r="C555" s="37" t="s">
        <v>398</v>
      </c>
      <c r="D555" s="37" t="s">
        <v>114</v>
      </c>
      <c r="E555" s="37">
        <v>580</v>
      </c>
      <c r="F555" s="37">
        <v>2017</v>
      </c>
      <c r="G555" s="38">
        <f t="shared" si="26"/>
        <v>2017</v>
      </c>
      <c r="H555" s="37">
        <v>4</v>
      </c>
      <c r="I555" s="37">
        <v>2320</v>
      </c>
      <c r="J555" s="39">
        <v>1160</v>
      </c>
    </row>
    <row r="556" spans="1:10" ht="15">
      <c r="A556" s="26"/>
      <c r="B556" s="40"/>
      <c r="C556" s="37">
        <v>111361487</v>
      </c>
      <c r="D556" s="37"/>
      <c r="E556" s="37"/>
      <c r="F556" s="37"/>
      <c r="G556" s="38"/>
      <c r="H556" s="37"/>
      <c r="I556" s="37"/>
      <c r="J556" s="39"/>
    </row>
    <row r="557" spans="1:10" ht="15">
      <c r="A557" s="26">
        <f>A555+1</f>
        <v>7</v>
      </c>
      <c r="B557" s="40" t="s">
        <v>396</v>
      </c>
      <c r="C557" s="37">
        <v>111361483</v>
      </c>
      <c r="D557" s="37" t="s">
        <v>114</v>
      </c>
      <c r="E557" s="37">
        <v>580</v>
      </c>
      <c r="F557" s="37">
        <v>2017</v>
      </c>
      <c r="G557" s="38">
        <f t="shared" si="26"/>
        <v>2017</v>
      </c>
      <c r="H557" s="37">
        <v>1</v>
      </c>
      <c r="I557" s="37">
        <v>580</v>
      </c>
      <c r="J557" s="39">
        <v>290</v>
      </c>
    </row>
    <row r="558" spans="1:10" ht="15">
      <c r="A558" s="26">
        <f t="shared" si="25"/>
        <v>8</v>
      </c>
      <c r="B558" s="40" t="s">
        <v>396</v>
      </c>
      <c r="C558" s="37" t="s">
        <v>399</v>
      </c>
      <c r="D558" s="37" t="s">
        <v>114</v>
      </c>
      <c r="E558" s="37">
        <v>580</v>
      </c>
      <c r="F558" s="37">
        <v>2017</v>
      </c>
      <c r="G558" s="38">
        <f t="shared" si="26"/>
        <v>2017</v>
      </c>
      <c r="H558" s="37">
        <v>29</v>
      </c>
      <c r="I558" s="37">
        <v>16820</v>
      </c>
      <c r="J558" s="39">
        <v>8410</v>
      </c>
    </row>
    <row r="559" spans="1:10" ht="15">
      <c r="A559" s="26"/>
      <c r="B559" s="40"/>
      <c r="C559" s="37">
        <v>111361516</v>
      </c>
      <c r="D559" s="37"/>
      <c r="E559" s="37"/>
      <c r="F559" s="37"/>
      <c r="G559" s="38"/>
      <c r="H559" s="37"/>
      <c r="I559" s="37"/>
      <c r="J559" s="39"/>
    </row>
    <row r="560" spans="1:10" ht="15">
      <c r="A560" s="26">
        <f>A558+1</f>
        <v>9</v>
      </c>
      <c r="B560" s="40" t="s">
        <v>396</v>
      </c>
      <c r="C560" s="37" t="s">
        <v>400</v>
      </c>
      <c r="D560" s="37" t="s">
        <v>114</v>
      </c>
      <c r="E560" s="37">
        <v>580</v>
      </c>
      <c r="F560" s="37">
        <v>2017</v>
      </c>
      <c r="G560" s="38">
        <f t="shared" si="26"/>
        <v>2017</v>
      </c>
      <c r="H560" s="37">
        <v>30</v>
      </c>
      <c r="I560" s="37">
        <v>17400</v>
      </c>
      <c r="J560" s="39">
        <v>8700</v>
      </c>
    </row>
    <row r="561" spans="1:10" ht="15">
      <c r="A561" s="26"/>
      <c r="B561" s="40"/>
      <c r="C561" s="37">
        <v>111361546</v>
      </c>
      <c r="D561" s="37"/>
      <c r="E561" s="37"/>
      <c r="F561" s="37"/>
      <c r="G561" s="38"/>
      <c r="H561" s="37"/>
      <c r="I561" s="37"/>
      <c r="J561" s="39"/>
    </row>
    <row r="562" spans="1:10" ht="15">
      <c r="A562" s="26">
        <f>A560+1</f>
        <v>10</v>
      </c>
      <c r="B562" s="40" t="s">
        <v>396</v>
      </c>
      <c r="C562" s="37" t="s">
        <v>401</v>
      </c>
      <c r="D562" s="37" t="s">
        <v>114</v>
      </c>
      <c r="E562" s="37">
        <v>580</v>
      </c>
      <c r="F562" s="37">
        <v>2017</v>
      </c>
      <c r="G562" s="38">
        <f t="shared" si="26"/>
        <v>2017</v>
      </c>
      <c r="H562" s="37">
        <v>15</v>
      </c>
      <c r="I562" s="37">
        <v>8700</v>
      </c>
      <c r="J562" s="39">
        <v>4350</v>
      </c>
    </row>
    <row r="563" spans="1:10" ht="15">
      <c r="A563" s="26"/>
      <c r="B563" s="40"/>
      <c r="C563" s="37">
        <v>111361561</v>
      </c>
      <c r="D563" s="37"/>
      <c r="E563" s="37"/>
      <c r="F563" s="37"/>
      <c r="G563" s="38"/>
      <c r="H563" s="37"/>
      <c r="I563" s="37"/>
      <c r="J563" s="36"/>
    </row>
    <row r="564" spans="1:10" ht="15">
      <c r="A564" s="26"/>
      <c r="B564" s="16" t="s">
        <v>117</v>
      </c>
      <c r="C564" s="37"/>
      <c r="D564" s="37"/>
      <c r="E564" s="37"/>
      <c r="F564" s="37"/>
      <c r="G564" s="38"/>
      <c r="H564" s="37"/>
      <c r="I564" s="36">
        <f>SUM(I549:I562)</f>
        <v>70226</v>
      </c>
      <c r="J564" s="36">
        <f>SUM(J549:J563)</f>
        <v>35113</v>
      </c>
    </row>
    <row r="565" spans="1:10" ht="15">
      <c r="A565" s="27"/>
      <c r="B565" s="27"/>
      <c r="C565" s="27"/>
      <c r="D565" s="27"/>
      <c r="E565" s="27"/>
      <c r="F565" s="27"/>
      <c r="G565" s="27"/>
      <c r="H565" s="27"/>
      <c r="I565" s="27"/>
      <c r="J565" s="27"/>
    </row>
    <row r="566" spans="1:10" ht="15">
      <c r="A566" s="27"/>
      <c r="B566" s="27"/>
      <c r="C566" s="27"/>
      <c r="D566" s="27"/>
      <c r="E566" s="27"/>
      <c r="F566" s="27"/>
      <c r="G566" s="27"/>
      <c r="H566" s="27"/>
      <c r="I566" s="27"/>
      <c r="J566" s="27"/>
    </row>
    <row r="567" spans="1:10" ht="15">
      <c r="A567" s="27"/>
      <c r="B567" s="29" t="s">
        <v>402</v>
      </c>
      <c r="C567" s="27"/>
      <c r="D567" s="27"/>
      <c r="E567" s="27"/>
      <c r="F567" s="27"/>
      <c r="G567" s="27"/>
      <c r="H567" s="27"/>
      <c r="I567" s="41">
        <v>482554.9</v>
      </c>
      <c r="J567" s="9">
        <f>J22+J36+J43+J50+J64+J74+J90+J96+J112+J119+J122+J127+J130+J136+J159+J168+J176+J180+J189+J195+J206+J210+J217+J226+J229+J245+J255+J263+J269+J276+J279+J295+J298+J339+J369+J547+J564</f>
        <v>234337.95</v>
      </c>
    </row>
    <row r="568" spans="1:10" ht="15">
      <c r="A568" s="27"/>
      <c r="B568" s="27"/>
      <c r="C568" s="27"/>
      <c r="D568" s="27"/>
      <c r="E568" s="27"/>
      <c r="F568" s="27"/>
      <c r="G568" s="27"/>
      <c r="H568" s="27"/>
      <c r="I568" s="27"/>
      <c r="J568" s="27"/>
    </row>
  </sheetData>
  <sheetProtection/>
  <mergeCells count="16">
    <mergeCell ref="D131:G131"/>
    <mergeCell ref="B97:J97"/>
    <mergeCell ref="B113:J113"/>
    <mergeCell ref="B44:J44"/>
    <mergeCell ref="C2:H2"/>
    <mergeCell ref="C3:H3"/>
    <mergeCell ref="D4:G4"/>
    <mergeCell ref="B23:J23"/>
    <mergeCell ref="B37:J37"/>
    <mergeCell ref="B51:J51"/>
    <mergeCell ref="B65:J65"/>
    <mergeCell ref="B75:J75"/>
    <mergeCell ref="B91:J91"/>
    <mergeCell ref="B120:J120"/>
    <mergeCell ref="B123:J123"/>
    <mergeCell ref="B128:J128"/>
  </mergeCells>
  <printOptions/>
  <pageMargins left="0.31496062992125984" right="0.31496062992125984" top="0.5511811023622047" bottom="0.5511811023622047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27"/>
  <sheetViews>
    <sheetView view="pageBreakPreview" zoomScale="60" zoomScalePageLayoutView="0" workbookViewId="0" topLeftCell="A1">
      <selection activeCell="M1421" sqref="M1421"/>
    </sheetView>
  </sheetViews>
  <sheetFormatPr defaultColWidth="9.140625" defaultRowHeight="15"/>
  <cols>
    <col min="1" max="1" width="4.140625" style="0" customWidth="1"/>
    <col min="2" max="2" width="30.421875" style="0" customWidth="1"/>
    <col min="3" max="3" width="10.00390625" style="0" customWidth="1"/>
    <col min="4" max="4" width="5.8515625" style="0" customWidth="1"/>
    <col min="6" max="6" width="6.140625" style="0" customWidth="1"/>
    <col min="7" max="7" width="4.28125" style="0" customWidth="1"/>
    <col min="8" max="8" width="2.57421875" style="0" customWidth="1"/>
    <col min="9" max="9" width="6.8515625" style="0" customWidth="1"/>
    <col min="10" max="10" width="15.140625" style="0" customWidth="1"/>
  </cols>
  <sheetData>
    <row r="1" spans="1:11" ht="148.5">
      <c r="A1" s="49" t="s">
        <v>0</v>
      </c>
      <c r="B1" s="50" t="s">
        <v>1</v>
      </c>
      <c r="C1" s="51" t="s">
        <v>2</v>
      </c>
      <c r="D1" s="51" t="s">
        <v>3</v>
      </c>
      <c r="E1" s="51" t="s">
        <v>4</v>
      </c>
      <c r="F1" s="51" t="s">
        <v>5</v>
      </c>
      <c r="G1" s="52" t="s">
        <v>6</v>
      </c>
      <c r="H1" s="53" t="s">
        <v>403</v>
      </c>
      <c r="I1" s="54" t="s">
        <v>7</v>
      </c>
      <c r="J1" s="54" t="s">
        <v>8</v>
      </c>
      <c r="K1" s="54" t="s">
        <v>9</v>
      </c>
    </row>
    <row r="2" spans="4:7" ht="15">
      <c r="D2" s="98" t="s">
        <v>173</v>
      </c>
      <c r="E2" s="98"/>
      <c r="F2" s="98"/>
      <c r="G2" s="98"/>
    </row>
    <row r="3" spans="1:11" ht="15" hidden="1">
      <c r="A3" s="6"/>
      <c r="B3" s="6"/>
      <c r="C3" s="6"/>
      <c r="D3" s="6"/>
      <c r="E3" s="6"/>
      <c r="F3" s="6"/>
      <c r="G3" s="119"/>
      <c r="H3" s="119"/>
      <c r="I3" s="6"/>
      <c r="J3" s="6"/>
      <c r="K3" s="6"/>
    </row>
    <row r="4" spans="1:11" ht="15">
      <c r="A4" s="55" t="s">
        <v>173</v>
      </c>
      <c r="B4" s="106" t="s">
        <v>457</v>
      </c>
      <c r="C4" s="107"/>
      <c r="D4" s="107"/>
      <c r="E4" s="107"/>
      <c r="F4" s="107"/>
      <c r="G4" s="107"/>
      <c r="H4" s="107"/>
      <c r="I4" s="107"/>
      <c r="J4" s="107"/>
      <c r="K4" s="108"/>
    </row>
    <row r="5" spans="1:11" ht="15">
      <c r="A5" s="55"/>
      <c r="B5" s="106" t="s">
        <v>458</v>
      </c>
      <c r="C5" s="107"/>
      <c r="D5" s="107"/>
      <c r="E5" s="107"/>
      <c r="F5" s="107"/>
      <c r="G5" s="107"/>
      <c r="H5" s="107"/>
      <c r="I5" s="107"/>
      <c r="J5" s="107"/>
      <c r="K5" s="108"/>
    </row>
    <row r="6" spans="1:11" ht="15">
      <c r="A6" s="55">
        <v>1</v>
      </c>
      <c r="B6" s="55" t="s">
        <v>459</v>
      </c>
      <c r="C6" s="55">
        <v>101470088</v>
      </c>
      <c r="D6" s="55" t="s">
        <v>14</v>
      </c>
      <c r="E6" s="55">
        <v>2634</v>
      </c>
      <c r="F6" s="55">
        <v>1988</v>
      </c>
      <c r="G6" s="110">
        <v>1988</v>
      </c>
      <c r="H6" s="110"/>
      <c r="I6" s="55">
        <v>1</v>
      </c>
      <c r="J6" s="55">
        <v>2634</v>
      </c>
      <c r="K6" s="55">
        <v>2634</v>
      </c>
    </row>
    <row r="7" spans="1:11" ht="15">
      <c r="A7" s="56">
        <v>2</v>
      </c>
      <c r="B7" s="56" t="s">
        <v>460</v>
      </c>
      <c r="C7" s="56">
        <v>101470090</v>
      </c>
      <c r="D7" s="56" t="s">
        <v>14</v>
      </c>
      <c r="E7" s="56">
        <v>166</v>
      </c>
      <c r="F7" s="56">
        <v>1988</v>
      </c>
      <c r="G7" s="114">
        <v>1988</v>
      </c>
      <c r="H7" s="114"/>
      <c r="I7" s="56">
        <v>1</v>
      </c>
      <c r="J7" s="56">
        <v>166</v>
      </c>
      <c r="K7" s="56">
        <v>166</v>
      </c>
    </row>
    <row r="8" spans="1:11" ht="15">
      <c r="A8" s="55">
        <v>3</v>
      </c>
      <c r="B8" s="55" t="s">
        <v>460</v>
      </c>
      <c r="C8" s="55">
        <v>101470093</v>
      </c>
      <c r="D8" s="55" t="s">
        <v>14</v>
      </c>
      <c r="E8" s="55">
        <v>158</v>
      </c>
      <c r="F8" s="55">
        <v>1984</v>
      </c>
      <c r="G8" s="110">
        <v>1984</v>
      </c>
      <c r="H8" s="110"/>
      <c r="I8" s="55">
        <v>1</v>
      </c>
      <c r="J8" s="55">
        <v>158</v>
      </c>
      <c r="K8" s="55">
        <v>158</v>
      </c>
    </row>
    <row r="9" spans="1:11" ht="15">
      <c r="A9" s="55">
        <v>4</v>
      </c>
      <c r="B9" s="55" t="s">
        <v>460</v>
      </c>
      <c r="C9" s="55">
        <v>101470094</v>
      </c>
      <c r="D9" s="55" t="s">
        <v>14</v>
      </c>
      <c r="E9" s="55">
        <v>158</v>
      </c>
      <c r="F9" s="55">
        <v>1984</v>
      </c>
      <c r="G9" s="110">
        <v>1984</v>
      </c>
      <c r="H9" s="110"/>
      <c r="I9" s="55">
        <v>1</v>
      </c>
      <c r="J9" s="55">
        <v>158</v>
      </c>
      <c r="K9" s="55">
        <v>158</v>
      </c>
    </row>
    <row r="10" spans="1:11" ht="15">
      <c r="A10" s="56">
        <v>5</v>
      </c>
      <c r="B10" s="56" t="s">
        <v>460</v>
      </c>
      <c r="C10" s="56">
        <v>101470095</v>
      </c>
      <c r="D10" s="56" t="s">
        <v>14</v>
      </c>
      <c r="E10" s="56">
        <v>157</v>
      </c>
      <c r="F10" s="56">
        <v>1984</v>
      </c>
      <c r="G10" s="114">
        <v>1984</v>
      </c>
      <c r="H10" s="114"/>
      <c r="I10" s="56">
        <v>1</v>
      </c>
      <c r="J10" s="56">
        <v>157</v>
      </c>
      <c r="K10" s="56">
        <v>157</v>
      </c>
    </row>
    <row r="11" spans="1:11" ht="15">
      <c r="A11" s="55">
        <v>6</v>
      </c>
      <c r="B11" s="55" t="s">
        <v>460</v>
      </c>
      <c r="C11" s="55">
        <v>101470096</v>
      </c>
      <c r="D11" s="55" t="s">
        <v>14</v>
      </c>
      <c r="E11" s="55">
        <v>157</v>
      </c>
      <c r="F11" s="55">
        <v>1984</v>
      </c>
      <c r="G11" s="110">
        <v>1984</v>
      </c>
      <c r="H11" s="110"/>
      <c r="I11" s="55">
        <v>1</v>
      </c>
      <c r="J11" s="55">
        <v>157</v>
      </c>
      <c r="K11" s="55">
        <v>157</v>
      </c>
    </row>
    <row r="12" spans="1:11" ht="15">
      <c r="A12" s="55">
        <v>7</v>
      </c>
      <c r="B12" s="55" t="s">
        <v>461</v>
      </c>
      <c r="C12" s="55">
        <v>101470097</v>
      </c>
      <c r="D12" s="55" t="s">
        <v>14</v>
      </c>
      <c r="E12" s="55">
        <v>460</v>
      </c>
      <c r="F12" s="55">
        <v>1979</v>
      </c>
      <c r="G12" s="110">
        <v>1979</v>
      </c>
      <c r="H12" s="110"/>
      <c r="I12" s="55">
        <v>1</v>
      </c>
      <c r="J12" s="55">
        <v>460</v>
      </c>
      <c r="K12" s="55">
        <v>460</v>
      </c>
    </row>
    <row r="13" spans="1:11" ht="15">
      <c r="A13" s="55">
        <v>8</v>
      </c>
      <c r="B13" s="55" t="s">
        <v>462</v>
      </c>
      <c r="C13" s="55">
        <v>101470099</v>
      </c>
      <c r="D13" s="55" t="s">
        <v>14</v>
      </c>
      <c r="E13" s="55">
        <v>476</v>
      </c>
      <c r="F13" s="55">
        <v>1979</v>
      </c>
      <c r="G13" s="110">
        <v>1979</v>
      </c>
      <c r="H13" s="110"/>
      <c r="I13" s="55">
        <v>1</v>
      </c>
      <c r="J13" s="55">
        <v>476</v>
      </c>
      <c r="K13" s="55">
        <v>476</v>
      </c>
    </row>
    <row r="14" spans="1:11" ht="15">
      <c r="A14" s="56">
        <v>9</v>
      </c>
      <c r="B14" s="56" t="s">
        <v>463</v>
      </c>
      <c r="C14" s="56">
        <v>101470100</v>
      </c>
      <c r="D14" s="56" t="s">
        <v>14</v>
      </c>
      <c r="E14" s="56">
        <v>1549</v>
      </c>
      <c r="F14" s="56">
        <v>1991</v>
      </c>
      <c r="G14" s="114">
        <v>1991</v>
      </c>
      <c r="H14" s="114"/>
      <c r="I14" s="56">
        <v>1</v>
      </c>
      <c r="J14" s="56">
        <v>1549</v>
      </c>
      <c r="K14" s="56">
        <v>1549</v>
      </c>
    </row>
    <row r="15" spans="1:11" ht="15">
      <c r="A15" s="55">
        <v>10</v>
      </c>
      <c r="B15" s="55" t="s">
        <v>464</v>
      </c>
      <c r="C15" s="55">
        <v>101470101</v>
      </c>
      <c r="D15" s="55" t="s">
        <v>14</v>
      </c>
      <c r="E15" s="55">
        <v>151</v>
      </c>
      <c r="F15" s="55">
        <v>1999</v>
      </c>
      <c r="G15" s="110">
        <v>1999</v>
      </c>
      <c r="H15" s="110"/>
      <c r="I15" s="55">
        <v>1</v>
      </c>
      <c r="J15" s="55">
        <v>151</v>
      </c>
      <c r="K15" s="55">
        <v>151</v>
      </c>
    </row>
    <row r="16" spans="1:11" ht="15">
      <c r="A16" s="55">
        <v>11</v>
      </c>
      <c r="B16" s="55" t="s">
        <v>465</v>
      </c>
      <c r="C16" s="55">
        <v>101470106</v>
      </c>
      <c r="D16" s="55" t="s">
        <v>14</v>
      </c>
      <c r="E16" s="55">
        <v>2864</v>
      </c>
      <c r="F16" s="55">
        <v>1980</v>
      </c>
      <c r="G16" s="110">
        <v>1980</v>
      </c>
      <c r="H16" s="110"/>
      <c r="I16" s="55">
        <v>1</v>
      </c>
      <c r="J16" s="55">
        <v>2864</v>
      </c>
      <c r="K16" s="55">
        <v>2864</v>
      </c>
    </row>
    <row r="17" spans="1:11" ht="15">
      <c r="A17" s="55">
        <v>12</v>
      </c>
      <c r="B17" s="55" t="s">
        <v>288</v>
      </c>
      <c r="C17" s="55">
        <v>101480015</v>
      </c>
      <c r="D17" s="55" t="s">
        <v>14</v>
      </c>
      <c r="E17" s="55">
        <v>788</v>
      </c>
      <c r="F17" s="55">
        <v>2000</v>
      </c>
      <c r="G17" s="110">
        <v>2000</v>
      </c>
      <c r="H17" s="110"/>
      <c r="I17" s="55">
        <v>1</v>
      </c>
      <c r="J17" s="55">
        <v>788</v>
      </c>
      <c r="K17" s="55">
        <v>788</v>
      </c>
    </row>
    <row r="18" spans="1:11" ht="15">
      <c r="A18" s="56">
        <v>13</v>
      </c>
      <c r="B18" s="56" t="s">
        <v>466</v>
      </c>
      <c r="C18" s="56">
        <v>101490036</v>
      </c>
      <c r="D18" s="56" t="s">
        <v>14</v>
      </c>
      <c r="E18" s="56">
        <v>388</v>
      </c>
      <c r="F18" s="56">
        <v>1975</v>
      </c>
      <c r="G18" s="114">
        <v>1975</v>
      </c>
      <c r="H18" s="114"/>
      <c r="I18" s="56">
        <v>1</v>
      </c>
      <c r="J18" s="56">
        <v>388</v>
      </c>
      <c r="K18" s="56">
        <v>388</v>
      </c>
    </row>
    <row r="19" spans="1:11" ht="15">
      <c r="A19" s="55">
        <v>14</v>
      </c>
      <c r="B19" s="55" t="s">
        <v>467</v>
      </c>
      <c r="C19" s="55">
        <v>101490038</v>
      </c>
      <c r="D19" s="55" t="s">
        <v>14</v>
      </c>
      <c r="E19" s="55">
        <v>207</v>
      </c>
      <c r="F19" s="55">
        <v>1989</v>
      </c>
      <c r="G19" s="110">
        <v>1989</v>
      </c>
      <c r="H19" s="110"/>
      <c r="I19" s="55">
        <v>1</v>
      </c>
      <c r="J19" s="55">
        <v>207</v>
      </c>
      <c r="K19" s="55">
        <v>207</v>
      </c>
    </row>
    <row r="20" spans="1:11" ht="15">
      <c r="A20" s="55">
        <v>15</v>
      </c>
      <c r="B20" s="55" t="s">
        <v>468</v>
      </c>
      <c r="C20" s="55">
        <v>101490040</v>
      </c>
      <c r="D20" s="55" t="s">
        <v>14</v>
      </c>
      <c r="E20" s="55">
        <v>531</v>
      </c>
      <c r="F20" s="55">
        <v>1989</v>
      </c>
      <c r="G20" s="110">
        <v>1989</v>
      </c>
      <c r="H20" s="110"/>
      <c r="I20" s="55">
        <v>1</v>
      </c>
      <c r="J20" s="55">
        <v>531</v>
      </c>
      <c r="K20" s="55">
        <v>531</v>
      </c>
    </row>
    <row r="21" spans="1:11" ht="15">
      <c r="A21" s="55">
        <v>16</v>
      </c>
      <c r="B21" s="55" t="s">
        <v>469</v>
      </c>
      <c r="C21" s="55">
        <v>101490047</v>
      </c>
      <c r="D21" s="55" t="s">
        <v>14</v>
      </c>
      <c r="E21" s="55">
        <v>3735</v>
      </c>
      <c r="F21" s="55">
        <v>2002</v>
      </c>
      <c r="G21" s="110">
        <v>2002</v>
      </c>
      <c r="H21" s="110"/>
      <c r="I21" s="55">
        <v>1</v>
      </c>
      <c r="J21" s="55">
        <v>3735</v>
      </c>
      <c r="K21" s="55">
        <v>3735</v>
      </c>
    </row>
    <row r="22" spans="1:11" ht="15">
      <c r="A22" s="56">
        <v>17</v>
      </c>
      <c r="B22" s="56" t="s">
        <v>470</v>
      </c>
      <c r="C22" s="56">
        <v>101480028</v>
      </c>
      <c r="D22" s="56" t="s">
        <v>14</v>
      </c>
      <c r="E22" s="56">
        <v>1196</v>
      </c>
      <c r="F22" s="56">
        <v>2002</v>
      </c>
      <c r="G22" s="114">
        <v>2002</v>
      </c>
      <c r="H22" s="114"/>
      <c r="I22" s="56">
        <v>1</v>
      </c>
      <c r="J22" s="56">
        <v>1196</v>
      </c>
      <c r="K22" s="56">
        <v>1196</v>
      </c>
    </row>
    <row r="23" spans="1:11" ht="15">
      <c r="A23" s="55">
        <v>18</v>
      </c>
      <c r="B23" s="55" t="s">
        <v>471</v>
      </c>
      <c r="C23" s="55">
        <v>101480024</v>
      </c>
      <c r="D23" s="55" t="s">
        <v>14</v>
      </c>
      <c r="E23" s="55">
        <v>7135</v>
      </c>
      <c r="F23" s="55">
        <v>2003</v>
      </c>
      <c r="G23" s="110">
        <v>2003</v>
      </c>
      <c r="H23" s="110"/>
      <c r="I23" s="55">
        <v>1</v>
      </c>
      <c r="J23" s="55">
        <v>7135</v>
      </c>
      <c r="K23" s="55">
        <v>7135</v>
      </c>
    </row>
    <row r="24" spans="1:11" ht="15">
      <c r="A24" s="55">
        <v>19</v>
      </c>
      <c r="B24" s="55" t="s">
        <v>472</v>
      </c>
      <c r="C24" s="55">
        <v>101480026</v>
      </c>
      <c r="D24" s="55" t="s">
        <v>14</v>
      </c>
      <c r="E24" s="55">
        <v>789</v>
      </c>
      <c r="F24" s="55">
        <v>2003</v>
      </c>
      <c r="G24" s="110">
        <v>2003</v>
      </c>
      <c r="H24" s="110"/>
      <c r="I24" s="55">
        <v>1</v>
      </c>
      <c r="J24" s="55">
        <v>789</v>
      </c>
      <c r="K24" s="55">
        <v>789</v>
      </c>
    </row>
    <row r="25" spans="1:11" ht="15">
      <c r="A25" s="55">
        <v>20</v>
      </c>
      <c r="B25" s="55" t="s">
        <v>473</v>
      </c>
      <c r="C25" s="55">
        <v>101490030</v>
      </c>
      <c r="D25" s="55" t="s">
        <v>14</v>
      </c>
      <c r="E25" s="55">
        <v>1909</v>
      </c>
      <c r="F25" s="55">
        <v>2003</v>
      </c>
      <c r="G25" s="110">
        <v>2003</v>
      </c>
      <c r="H25" s="110"/>
      <c r="I25" s="55">
        <v>1</v>
      </c>
      <c r="J25" s="55">
        <v>1909</v>
      </c>
      <c r="K25" s="55">
        <v>1909</v>
      </c>
    </row>
    <row r="26" spans="1:11" ht="15">
      <c r="A26" s="56">
        <v>21</v>
      </c>
      <c r="B26" s="56" t="s">
        <v>474</v>
      </c>
      <c r="C26" s="56">
        <v>101480032</v>
      </c>
      <c r="D26" s="56" t="s">
        <v>14</v>
      </c>
      <c r="E26" s="56">
        <v>636</v>
      </c>
      <c r="F26" s="56">
        <v>2004</v>
      </c>
      <c r="G26" s="114">
        <v>2004</v>
      </c>
      <c r="H26" s="114"/>
      <c r="I26" s="56">
        <v>1</v>
      </c>
      <c r="J26" s="56">
        <v>636</v>
      </c>
      <c r="K26" s="56">
        <v>636</v>
      </c>
    </row>
    <row r="27" spans="1:11" ht="15">
      <c r="A27" s="55">
        <v>22</v>
      </c>
      <c r="B27" s="55" t="s">
        <v>475</v>
      </c>
      <c r="C27" s="55">
        <v>101480033</v>
      </c>
      <c r="D27" s="55" t="s">
        <v>14</v>
      </c>
      <c r="E27" s="55">
        <v>954</v>
      </c>
      <c r="F27" s="55">
        <v>2004</v>
      </c>
      <c r="G27" s="110">
        <v>2004</v>
      </c>
      <c r="H27" s="110"/>
      <c r="I27" s="55">
        <v>1</v>
      </c>
      <c r="J27" s="55">
        <v>954</v>
      </c>
      <c r="K27" s="55">
        <v>954</v>
      </c>
    </row>
    <row r="28" spans="1:11" ht="15">
      <c r="A28" s="55">
        <v>23</v>
      </c>
      <c r="B28" s="55" t="s">
        <v>476</v>
      </c>
      <c r="C28" s="55">
        <v>101480041</v>
      </c>
      <c r="D28" s="55" t="s">
        <v>14</v>
      </c>
      <c r="E28" s="55">
        <v>516112</v>
      </c>
      <c r="F28" s="55">
        <v>2005</v>
      </c>
      <c r="G28" s="110">
        <v>2005</v>
      </c>
      <c r="H28" s="110"/>
      <c r="I28" s="55">
        <v>1</v>
      </c>
      <c r="J28" s="55">
        <v>516112</v>
      </c>
      <c r="K28" s="55">
        <v>503546</v>
      </c>
    </row>
    <row r="29" spans="1:11" ht="15">
      <c r="A29" s="56">
        <v>24</v>
      </c>
      <c r="B29" s="56" t="s">
        <v>477</v>
      </c>
      <c r="C29" s="56">
        <v>101480043</v>
      </c>
      <c r="D29" s="56" t="s">
        <v>14</v>
      </c>
      <c r="E29" s="56">
        <v>4031</v>
      </c>
      <c r="F29" s="56">
        <v>2005</v>
      </c>
      <c r="G29" s="114">
        <v>2005</v>
      </c>
      <c r="H29" s="114"/>
      <c r="I29" s="56">
        <v>1</v>
      </c>
      <c r="J29" s="56">
        <v>4031</v>
      </c>
      <c r="K29" s="56">
        <v>4031</v>
      </c>
    </row>
    <row r="30" spans="1:11" ht="15">
      <c r="A30" s="55">
        <v>25</v>
      </c>
      <c r="B30" s="55" t="s">
        <v>385</v>
      </c>
      <c r="C30" s="55">
        <v>101480030</v>
      </c>
      <c r="D30" s="55" t="s">
        <v>14</v>
      </c>
      <c r="E30" s="55">
        <v>1909</v>
      </c>
      <c r="F30" s="55">
        <v>2004</v>
      </c>
      <c r="G30" s="110">
        <v>2004</v>
      </c>
      <c r="H30" s="110"/>
      <c r="I30" s="55">
        <v>1</v>
      </c>
      <c r="J30" s="55">
        <v>1909</v>
      </c>
      <c r="K30" s="55">
        <v>1909</v>
      </c>
    </row>
    <row r="31" spans="1:11" ht="15">
      <c r="A31" s="55">
        <v>26</v>
      </c>
      <c r="B31" s="55" t="s">
        <v>478</v>
      </c>
      <c r="C31" s="55">
        <v>101470584</v>
      </c>
      <c r="D31" s="55" t="s">
        <v>14</v>
      </c>
      <c r="E31" s="55">
        <v>3595</v>
      </c>
      <c r="F31" s="55">
        <v>2006</v>
      </c>
      <c r="G31" s="110">
        <v>2006</v>
      </c>
      <c r="H31" s="110"/>
      <c r="I31" s="55">
        <v>1</v>
      </c>
      <c r="J31" s="55">
        <v>3595</v>
      </c>
      <c r="K31" s="55">
        <v>3078</v>
      </c>
    </row>
    <row r="32" spans="1:11" ht="15">
      <c r="A32" s="55">
        <v>27</v>
      </c>
      <c r="B32" s="55" t="s">
        <v>479</v>
      </c>
      <c r="C32" s="55">
        <v>101470591</v>
      </c>
      <c r="D32" s="55" t="s">
        <v>14</v>
      </c>
      <c r="E32" s="55">
        <v>3780</v>
      </c>
      <c r="F32" s="55">
        <v>2006</v>
      </c>
      <c r="G32" s="110">
        <v>2006</v>
      </c>
      <c r="H32" s="110"/>
      <c r="I32" s="55">
        <v>1</v>
      </c>
      <c r="J32" s="55">
        <v>3780</v>
      </c>
      <c r="K32" s="55">
        <v>3780</v>
      </c>
    </row>
    <row r="33" spans="1:11" ht="15">
      <c r="A33" s="56">
        <v>28</v>
      </c>
      <c r="B33" s="56" t="s">
        <v>385</v>
      </c>
      <c r="C33" s="56">
        <v>101480057</v>
      </c>
      <c r="D33" s="56" t="s">
        <v>14</v>
      </c>
      <c r="E33" s="56">
        <v>2719</v>
      </c>
      <c r="F33" s="56">
        <v>2007</v>
      </c>
      <c r="G33" s="114">
        <v>2007</v>
      </c>
      <c r="H33" s="114"/>
      <c r="I33" s="56">
        <v>1</v>
      </c>
      <c r="J33" s="56">
        <v>2719</v>
      </c>
      <c r="K33" s="56">
        <v>2719</v>
      </c>
    </row>
    <row r="34" spans="1:11" ht="15">
      <c r="A34" s="55">
        <v>29</v>
      </c>
      <c r="B34" s="55" t="s">
        <v>480</v>
      </c>
      <c r="C34" s="55">
        <v>101480060</v>
      </c>
      <c r="D34" s="55" t="s">
        <v>14</v>
      </c>
      <c r="E34" s="55">
        <v>1676</v>
      </c>
      <c r="F34" s="55">
        <v>2007</v>
      </c>
      <c r="G34" s="110">
        <v>2007</v>
      </c>
      <c r="H34" s="110"/>
      <c r="I34" s="55">
        <v>1</v>
      </c>
      <c r="J34" s="55">
        <v>1676</v>
      </c>
      <c r="K34" s="55">
        <v>1676</v>
      </c>
    </row>
    <row r="35" spans="1:11" ht="15">
      <c r="A35" s="55">
        <v>30</v>
      </c>
      <c r="B35" s="55" t="s">
        <v>481</v>
      </c>
      <c r="C35" s="55">
        <v>101480063</v>
      </c>
      <c r="D35" s="55" t="s">
        <v>14</v>
      </c>
      <c r="E35" s="55">
        <v>2094</v>
      </c>
      <c r="F35" s="55">
        <v>2007</v>
      </c>
      <c r="G35" s="110">
        <v>2007</v>
      </c>
      <c r="H35" s="110"/>
      <c r="I35" s="55">
        <v>1</v>
      </c>
      <c r="J35" s="55">
        <v>2094</v>
      </c>
      <c r="K35" s="55">
        <v>2094</v>
      </c>
    </row>
    <row r="36" spans="1:11" ht="15">
      <c r="A36" s="55">
        <v>31</v>
      </c>
      <c r="B36" s="55" t="s">
        <v>482</v>
      </c>
      <c r="C36" s="55">
        <v>101470619</v>
      </c>
      <c r="D36" s="55" t="s">
        <v>14</v>
      </c>
      <c r="E36" s="55">
        <v>52162</v>
      </c>
      <c r="F36" s="55">
        <v>2007</v>
      </c>
      <c r="G36" s="110">
        <v>2007</v>
      </c>
      <c r="H36" s="110"/>
      <c r="I36" s="55">
        <v>1</v>
      </c>
      <c r="J36" s="55">
        <v>52162</v>
      </c>
      <c r="K36" s="55">
        <v>52162</v>
      </c>
    </row>
    <row r="37" spans="1:11" ht="15">
      <c r="A37" s="56">
        <v>32</v>
      </c>
      <c r="B37" s="56" t="s">
        <v>483</v>
      </c>
      <c r="C37" s="56">
        <v>101470620</v>
      </c>
      <c r="D37" s="56" t="s">
        <v>14</v>
      </c>
      <c r="E37" s="56">
        <v>4898</v>
      </c>
      <c r="F37" s="56">
        <v>2007</v>
      </c>
      <c r="G37" s="114">
        <v>2007</v>
      </c>
      <c r="H37" s="114"/>
      <c r="I37" s="56">
        <v>1</v>
      </c>
      <c r="J37" s="56">
        <v>4898</v>
      </c>
      <c r="K37" s="56">
        <v>4898</v>
      </c>
    </row>
    <row r="38" spans="1:11" ht="15">
      <c r="A38" s="55">
        <v>33</v>
      </c>
      <c r="B38" s="55" t="s">
        <v>484</v>
      </c>
      <c r="C38" s="55">
        <v>101480071</v>
      </c>
      <c r="D38" s="55" t="s">
        <v>14</v>
      </c>
      <c r="E38" s="55">
        <v>5267</v>
      </c>
      <c r="F38" s="55">
        <v>2008</v>
      </c>
      <c r="G38" s="110">
        <v>2008</v>
      </c>
      <c r="H38" s="110"/>
      <c r="I38" s="55">
        <v>1</v>
      </c>
      <c r="J38" s="55">
        <v>5267</v>
      </c>
      <c r="K38" s="55">
        <v>5267</v>
      </c>
    </row>
    <row r="39" spans="1:11" ht="15">
      <c r="A39" s="55">
        <v>34</v>
      </c>
      <c r="B39" s="55" t="s">
        <v>485</v>
      </c>
      <c r="C39" s="55">
        <v>101490267</v>
      </c>
      <c r="D39" s="55" t="s">
        <v>14</v>
      </c>
      <c r="E39" s="55">
        <v>1838</v>
      </c>
      <c r="F39" s="55">
        <v>2008</v>
      </c>
      <c r="G39" s="110">
        <v>2008</v>
      </c>
      <c r="H39" s="110"/>
      <c r="I39" s="55">
        <v>1</v>
      </c>
      <c r="J39" s="55">
        <v>1838</v>
      </c>
      <c r="K39" s="55">
        <v>1838</v>
      </c>
    </row>
    <row r="40" spans="1:11" ht="15">
      <c r="A40" s="55">
        <v>35</v>
      </c>
      <c r="B40" s="55" t="s">
        <v>486</v>
      </c>
      <c r="C40" s="55">
        <v>101490268</v>
      </c>
      <c r="D40" s="55" t="s">
        <v>14</v>
      </c>
      <c r="E40" s="55">
        <v>1930</v>
      </c>
      <c r="F40" s="55">
        <v>2008</v>
      </c>
      <c r="G40" s="110">
        <v>2008</v>
      </c>
      <c r="H40" s="110"/>
      <c r="I40" s="55">
        <v>1</v>
      </c>
      <c r="J40" s="55">
        <v>1930</v>
      </c>
      <c r="K40" s="55">
        <v>1930</v>
      </c>
    </row>
    <row r="41" spans="1:11" ht="15">
      <c r="A41" s="56">
        <v>36</v>
      </c>
      <c r="B41" s="56" t="s">
        <v>487</v>
      </c>
      <c r="C41" s="56">
        <v>101470639</v>
      </c>
      <c r="D41" s="56" t="s">
        <v>14</v>
      </c>
      <c r="E41" s="56">
        <v>5081</v>
      </c>
      <c r="F41" s="56">
        <v>2008</v>
      </c>
      <c r="G41" s="114">
        <v>2008</v>
      </c>
      <c r="H41" s="114"/>
      <c r="I41" s="56">
        <v>1</v>
      </c>
      <c r="J41" s="56">
        <v>5081</v>
      </c>
      <c r="K41" s="56">
        <v>5081</v>
      </c>
    </row>
    <row r="42" spans="1:11" ht="15">
      <c r="A42" s="55">
        <v>37</v>
      </c>
      <c r="B42" s="55" t="s">
        <v>488</v>
      </c>
      <c r="C42" s="55">
        <v>101470656</v>
      </c>
      <c r="D42" s="55" t="s">
        <v>14</v>
      </c>
      <c r="E42" s="55">
        <v>13598</v>
      </c>
      <c r="F42" s="55">
        <v>2008</v>
      </c>
      <c r="G42" s="110">
        <v>2008</v>
      </c>
      <c r="H42" s="110"/>
      <c r="I42" s="55">
        <v>1</v>
      </c>
      <c r="J42" s="55">
        <v>13598</v>
      </c>
      <c r="K42" s="55">
        <v>13598</v>
      </c>
    </row>
    <row r="43" spans="1:11" ht="15">
      <c r="A43" s="55">
        <v>38</v>
      </c>
      <c r="B43" s="55" t="s">
        <v>95</v>
      </c>
      <c r="C43" s="55">
        <v>101480079</v>
      </c>
      <c r="D43" s="55" t="s">
        <v>14</v>
      </c>
      <c r="E43" s="55">
        <v>1700</v>
      </c>
      <c r="F43" s="55">
        <v>2008</v>
      </c>
      <c r="G43" s="110">
        <v>2008</v>
      </c>
      <c r="H43" s="110"/>
      <c r="I43" s="55">
        <v>1</v>
      </c>
      <c r="J43" s="55">
        <v>1700</v>
      </c>
      <c r="K43" s="55">
        <v>1700</v>
      </c>
    </row>
    <row r="44" spans="1:11" ht="15">
      <c r="A44" s="55">
        <v>39</v>
      </c>
      <c r="B44" s="55" t="s">
        <v>489</v>
      </c>
      <c r="C44" s="55">
        <v>101470670</v>
      </c>
      <c r="D44" s="55" t="s">
        <v>14</v>
      </c>
      <c r="E44" s="55">
        <v>3310</v>
      </c>
      <c r="F44" s="55">
        <v>2009</v>
      </c>
      <c r="G44" s="110">
        <v>2009</v>
      </c>
      <c r="H44" s="110"/>
      <c r="I44" s="55">
        <v>1</v>
      </c>
      <c r="J44" s="55">
        <v>3310</v>
      </c>
      <c r="K44" s="55">
        <v>3115.46</v>
      </c>
    </row>
    <row r="45" spans="1:11" ht="15">
      <c r="A45" s="56">
        <v>40</v>
      </c>
      <c r="B45" s="56" t="s">
        <v>485</v>
      </c>
      <c r="C45" s="56">
        <v>101490278</v>
      </c>
      <c r="D45" s="56" t="s">
        <v>14</v>
      </c>
      <c r="E45" s="56">
        <v>1672</v>
      </c>
      <c r="F45" s="56">
        <v>2009</v>
      </c>
      <c r="G45" s="114">
        <v>2009</v>
      </c>
      <c r="H45" s="114"/>
      <c r="I45" s="56">
        <v>1</v>
      </c>
      <c r="J45" s="56">
        <v>1672</v>
      </c>
      <c r="K45" s="56">
        <v>1570.93</v>
      </c>
    </row>
    <row r="46" spans="1:11" ht="15">
      <c r="A46" s="55">
        <v>41</v>
      </c>
      <c r="B46" s="55" t="s">
        <v>490</v>
      </c>
      <c r="C46" s="55">
        <v>101480082</v>
      </c>
      <c r="D46" s="55" t="s">
        <v>14</v>
      </c>
      <c r="E46" s="55">
        <v>1207</v>
      </c>
      <c r="F46" s="55">
        <v>2009</v>
      </c>
      <c r="G46" s="110">
        <v>2009</v>
      </c>
      <c r="H46" s="110"/>
      <c r="I46" s="55">
        <v>1</v>
      </c>
      <c r="J46" s="55">
        <v>1207</v>
      </c>
      <c r="K46" s="55">
        <v>1134.8</v>
      </c>
    </row>
    <row r="47" spans="1:11" ht="15">
      <c r="A47" s="55">
        <v>42</v>
      </c>
      <c r="B47" s="55" t="s">
        <v>491</v>
      </c>
      <c r="C47" s="55">
        <v>101480072</v>
      </c>
      <c r="D47" s="55" t="s">
        <v>14</v>
      </c>
      <c r="E47" s="55">
        <v>2067</v>
      </c>
      <c r="F47" s="55">
        <v>2008</v>
      </c>
      <c r="G47" s="110">
        <v>2008</v>
      </c>
      <c r="H47" s="110"/>
      <c r="I47" s="55">
        <v>1</v>
      </c>
      <c r="J47" s="55">
        <v>2067</v>
      </c>
      <c r="K47" s="55">
        <v>2067</v>
      </c>
    </row>
    <row r="48" spans="1:11" ht="15">
      <c r="A48" s="55">
        <v>43</v>
      </c>
      <c r="B48" s="55" t="s">
        <v>385</v>
      </c>
      <c r="C48" s="55">
        <v>101480085</v>
      </c>
      <c r="D48" s="55" t="s">
        <v>14</v>
      </c>
      <c r="E48" s="55">
        <v>2129</v>
      </c>
      <c r="F48" s="55">
        <v>2009</v>
      </c>
      <c r="G48" s="110">
        <v>2009</v>
      </c>
      <c r="H48" s="110"/>
      <c r="I48" s="55">
        <v>1</v>
      </c>
      <c r="J48" s="55">
        <v>2129</v>
      </c>
      <c r="K48" s="55">
        <v>2004.23</v>
      </c>
    </row>
    <row r="49" spans="1:11" ht="15">
      <c r="A49" s="55">
        <v>44</v>
      </c>
      <c r="B49" s="55" t="s">
        <v>95</v>
      </c>
      <c r="C49" s="55">
        <v>101480086</v>
      </c>
      <c r="D49" s="55" t="s">
        <v>14</v>
      </c>
      <c r="E49" s="55">
        <v>1330</v>
      </c>
      <c r="F49" s="55">
        <v>2009</v>
      </c>
      <c r="G49" s="110">
        <v>2009</v>
      </c>
      <c r="H49" s="110"/>
      <c r="I49" s="55">
        <v>1</v>
      </c>
      <c r="J49" s="55">
        <v>1330</v>
      </c>
      <c r="K49" s="55">
        <v>1248.46</v>
      </c>
    </row>
    <row r="50" spans="1:11" ht="15">
      <c r="A50" s="56">
        <v>45</v>
      </c>
      <c r="B50" s="56" t="s">
        <v>385</v>
      </c>
      <c r="C50" s="56">
        <v>101480065</v>
      </c>
      <c r="D50" s="56" t="s">
        <v>14</v>
      </c>
      <c r="E50" s="56">
        <v>4481</v>
      </c>
      <c r="F50" s="56">
        <v>2007</v>
      </c>
      <c r="G50" s="114">
        <v>2007</v>
      </c>
      <c r="H50" s="114"/>
      <c r="I50" s="56">
        <v>1</v>
      </c>
      <c r="J50" s="56">
        <v>4481</v>
      </c>
      <c r="K50" s="56">
        <v>4481</v>
      </c>
    </row>
    <row r="51" spans="1:11" ht="15">
      <c r="A51" s="55">
        <v>46</v>
      </c>
      <c r="B51" s="55" t="s">
        <v>491</v>
      </c>
      <c r="C51" s="55">
        <v>101480067</v>
      </c>
      <c r="D51" s="55" t="s">
        <v>14</v>
      </c>
      <c r="E51" s="55">
        <v>3021</v>
      </c>
      <c r="F51" s="55">
        <v>2007</v>
      </c>
      <c r="G51" s="110">
        <v>2007</v>
      </c>
      <c r="H51" s="110"/>
      <c r="I51" s="55">
        <v>1</v>
      </c>
      <c r="J51" s="55">
        <v>3021</v>
      </c>
      <c r="K51" s="55">
        <v>3021</v>
      </c>
    </row>
    <row r="52" spans="1:11" ht="15">
      <c r="A52" s="55">
        <v>47</v>
      </c>
      <c r="B52" s="55" t="s">
        <v>470</v>
      </c>
      <c r="C52" s="55">
        <v>101480070</v>
      </c>
      <c r="D52" s="55" t="s">
        <v>14</v>
      </c>
      <c r="E52" s="55">
        <v>1964</v>
      </c>
      <c r="F52" s="55">
        <v>2007</v>
      </c>
      <c r="G52" s="110">
        <v>2007</v>
      </c>
      <c r="H52" s="110"/>
      <c r="I52" s="55">
        <v>1</v>
      </c>
      <c r="J52" s="55">
        <v>1964</v>
      </c>
      <c r="K52" s="55">
        <v>1964</v>
      </c>
    </row>
    <row r="53" spans="1:11" ht="15">
      <c r="A53" s="55">
        <v>48</v>
      </c>
      <c r="B53" s="55" t="s">
        <v>385</v>
      </c>
      <c r="C53" s="55">
        <v>101480095</v>
      </c>
      <c r="D53" s="55" t="s">
        <v>14</v>
      </c>
      <c r="E53" s="55">
        <v>3663</v>
      </c>
      <c r="F53" s="55">
        <v>2010</v>
      </c>
      <c r="G53" s="110">
        <v>2010</v>
      </c>
      <c r="H53" s="110"/>
      <c r="I53" s="55">
        <v>1</v>
      </c>
      <c r="J53" s="55">
        <v>3663</v>
      </c>
      <c r="K53" s="55">
        <v>3117.66</v>
      </c>
    </row>
    <row r="54" spans="1:11" ht="15">
      <c r="A54" s="56">
        <v>49</v>
      </c>
      <c r="B54" s="55" t="s">
        <v>385</v>
      </c>
      <c r="C54" s="56">
        <v>101480096</v>
      </c>
      <c r="D54" s="56" t="s">
        <v>14</v>
      </c>
      <c r="E54" s="56">
        <v>5015</v>
      </c>
      <c r="F54" s="56">
        <v>2010</v>
      </c>
      <c r="G54" s="114">
        <v>2010</v>
      </c>
      <c r="H54" s="114"/>
      <c r="I54" s="56">
        <v>1</v>
      </c>
      <c r="J54" s="56">
        <v>5015</v>
      </c>
      <c r="K54" s="56">
        <v>4265.82</v>
      </c>
    </row>
    <row r="55" spans="1:11" ht="15">
      <c r="A55" s="55">
        <v>50</v>
      </c>
      <c r="B55" s="55" t="s">
        <v>492</v>
      </c>
      <c r="C55" s="55">
        <v>101480100</v>
      </c>
      <c r="D55" s="55" t="s">
        <v>14</v>
      </c>
      <c r="E55" s="55">
        <v>1105</v>
      </c>
      <c r="F55" s="55">
        <v>2012</v>
      </c>
      <c r="G55" s="110">
        <v>2012</v>
      </c>
      <c r="H55" s="110"/>
      <c r="I55" s="55">
        <v>1</v>
      </c>
      <c r="J55" s="55">
        <v>1105</v>
      </c>
      <c r="K55" s="55">
        <v>717.36</v>
      </c>
    </row>
    <row r="56" spans="1:11" ht="15">
      <c r="A56" s="55">
        <v>51</v>
      </c>
      <c r="B56" s="55" t="s">
        <v>485</v>
      </c>
      <c r="C56" s="55">
        <v>101490294</v>
      </c>
      <c r="D56" s="55" t="s">
        <v>14</v>
      </c>
      <c r="E56" s="55">
        <v>2579</v>
      </c>
      <c r="F56" s="55">
        <v>2011</v>
      </c>
      <c r="G56" s="110">
        <v>2011</v>
      </c>
      <c r="H56" s="110"/>
      <c r="I56" s="55">
        <v>1</v>
      </c>
      <c r="J56" s="55">
        <v>2579</v>
      </c>
      <c r="K56" s="55">
        <v>1682.73</v>
      </c>
    </row>
    <row r="57" spans="1:11" ht="15">
      <c r="A57" s="55">
        <v>52</v>
      </c>
      <c r="B57" s="55" t="s">
        <v>38</v>
      </c>
      <c r="C57" s="55">
        <v>101470735</v>
      </c>
      <c r="D57" s="55" t="s">
        <v>14</v>
      </c>
      <c r="E57" s="55">
        <v>2258</v>
      </c>
      <c r="F57" s="55">
        <v>2011</v>
      </c>
      <c r="G57" s="110">
        <v>2011</v>
      </c>
      <c r="H57" s="110"/>
      <c r="I57" s="55">
        <v>1</v>
      </c>
      <c r="J57" s="55">
        <v>2258</v>
      </c>
      <c r="K57" s="55">
        <v>1470.57</v>
      </c>
    </row>
    <row r="58" spans="1:11" ht="15">
      <c r="A58" s="56">
        <v>53</v>
      </c>
      <c r="B58" s="56" t="s">
        <v>493</v>
      </c>
      <c r="C58" s="56">
        <v>101470741</v>
      </c>
      <c r="D58" s="56" t="s">
        <v>14</v>
      </c>
      <c r="E58" s="56">
        <v>10700</v>
      </c>
      <c r="F58" s="56">
        <v>2012</v>
      </c>
      <c r="G58" s="114">
        <v>2012</v>
      </c>
      <c r="H58" s="114"/>
      <c r="I58" s="56">
        <v>1</v>
      </c>
      <c r="J58" s="56">
        <v>10700</v>
      </c>
      <c r="K58" s="56">
        <v>6596.04</v>
      </c>
    </row>
    <row r="59" spans="1:11" ht="15">
      <c r="A59" s="55">
        <v>54</v>
      </c>
      <c r="B59" s="55" t="s">
        <v>494</v>
      </c>
      <c r="C59" s="55">
        <v>101490300</v>
      </c>
      <c r="D59" s="55" t="s">
        <v>14</v>
      </c>
      <c r="E59" s="55">
        <v>2000</v>
      </c>
      <c r="F59" s="55">
        <v>2012</v>
      </c>
      <c r="G59" s="110">
        <v>2012</v>
      </c>
      <c r="H59" s="110"/>
      <c r="I59" s="55">
        <v>1</v>
      </c>
      <c r="J59" s="55">
        <v>2000</v>
      </c>
      <c r="K59" s="55">
        <v>1137.04</v>
      </c>
    </row>
    <row r="60" spans="1:11" ht="15">
      <c r="A60" s="55">
        <v>55</v>
      </c>
      <c r="B60" s="55" t="s">
        <v>495</v>
      </c>
      <c r="C60" s="55">
        <v>101480104</v>
      </c>
      <c r="D60" s="55" t="s">
        <v>14</v>
      </c>
      <c r="E60" s="55">
        <v>1400</v>
      </c>
      <c r="F60" s="55">
        <v>2013</v>
      </c>
      <c r="G60" s="110">
        <v>2013</v>
      </c>
      <c r="H60" s="110"/>
      <c r="I60" s="55">
        <v>1</v>
      </c>
      <c r="J60" s="55">
        <v>1400</v>
      </c>
      <c r="K60" s="55">
        <v>762.04</v>
      </c>
    </row>
    <row r="61" spans="1:11" ht="15">
      <c r="A61" s="55">
        <v>56</v>
      </c>
      <c r="B61" s="55" t="s">
        <v>496</v>
      </c>
      <c r="C61" s="55">
        <v>101470753</v>
      </c>
      <c r="D61" s="55" t="s">
        <v>14</v>
      </c>
      <c r="E61" s="55">
        <v>1300</v>
      </c>
      <c r="F61" s="55">
        <v>2013</v>
      </c>
      <c r="G61" s="110">
        <v>2013</v>
      </c>
      <c r="H61" s="110"/>
      <c r="I61" s="55">
        <v>1</v>
      </c>
      <c r="J61" s="55">
        <v>1300</v>
      </c>
      <c r="K61" s="55">
        <v>705.96</v>
      </c>
    </row>
    <row r="62" spans="1:11" ht="15">
      <c r="A62" s="56">
        <v>57</v>
      </c>
      <c r="B62" s="56" t="s">
        <v>497</v>
      </c>
      <c r="C62" s="56">
        <v>101470754</v>
      </c>
      <c r="D62" s="56" t="s">
        <v>14</v>
      </c>
      <c r="E62" s="56">
        <v>1150</v>
      </c>
      <c r="F62" s="56">
        <v>2013</v>
      </c>
      <c r="G62" s="114">
        <v>2013</v>
      </c>
      <c r="H62" s="114"/>
      <c r="I62" s="56">
        <v>1</v>
      </c>
      <c r="J62" s="56">
        <v>1150</v>
      </c>
      <c r="K62" s="56">
        <v>627.46</v>
      </c>
    </row>
    <row r="63" spans="1:11" ht="15">
      <c r="A63" s="55">
        <v>58</v>
      </c>
      <c r="B63" s="55" t="s">
        <v>385</v>
      </c>
      <c r="C63" s="55">
        <v>101480061</v>
      </c>
      <c r="D63" s="55" t="s">
        <v>14</v>
      </c>
      <c r="E63" s="55">
        <v>1959</v>
      </c>
      <c r="F63" s="55">
        <v>2006</v>
      </c>
      <c r="G63" s="110">
        <v>2006</v>
      </c>
      <c r="H63" s="110"/>
      <c r="I63" s="55">
        <v>1</v>
      </c>
      <c r="J63" s="55">
        <v>1959</v>
      </c>
      <c r="K63" s="55">
        <v>1959</v>
      </c>
    </row>
    <row r="64" spans="1:11" ht="15">
      <c r="A64" s="55">
        <v>59</v>
      </c>
      <c r="B64" s="55" t="s">
        <v>498</v>
      </c>
      <c r="C64" s="55">
        <v>101480107</v>
      </c>
      <c r="D64" s="55" t="s">
        <v>14</v>
      </c>
      <c r="E64" s="55">
        <v>2813</v>
      </c>
      <c r="F64" s="55">
        <v>2014</v>
      </c>
      <c r="G64" s="110">
        <v>2014</v>
      </c>
      <c r="H64" s="110"/>
      <c r="I64" s="55">
        <v>1</v>
      </c>
      <c r="J64" s="55">
        <v>2813</v>
      </c>
      <c r="K64" s="55">
        <v>1283.14</v>
      </c>
    </row>
    <row r="65" spans="1:11" ht="15">
      <c r="A65" s="55">
        <v>60</v>
      </c>
      <c r="B65" s="55" t="s">
        <v>499</v>
      </c>
      <c r="C65" s="55">
        <v>101480110</v>
      </c>
      <c r="D65" s="55" t="s">
        <v>14</v>
      </c>
      <c r="E65" s="55">
        <v>27528.96</v>
      </c>
      <c r="F65" s="55">
        <v>2016</v>
      </c>
      <c r="G65" s="110">
        <v>2016</v>
      </c>
      <c r="H65" s="110"/>
      <c r="I65" s="55">
        <v>1</v>
      </c>
      <c r="J65" s="55">
        <v>27528.96</v>
      </c>
      <c r="K65" s="55">
        <v>6194.01</v>
      </c>
    </row>
    <row r="66" spans="1:11" ht="15">
      <c r="A66" s="56"/>
      <c r="B66" s="56" t="s">
        <v>500</v>
      </c>
      <c r="C66" s="56"/>
      <c r="D66" s="56"/>
      <c r="E66" s="56"/>
      <c r="F66" s="56"/>
      <c r="G66" s="114"/>
      <c r="H66" s="114"/>
      <c r="I66" s="56"/>
      <c r="J66" s="56"/>
      <c r="K66" s="56"/>
    </row>
    <row r="67" spans="1:11" ht="15">
      <c r="A67" s="55">
        <v>61</v>
      </c>
      <c r="B67" s="55" t="s">
        <v>386</v>
      </c>
      <c r="C67" s="55">
        <v>101490321</v>
      </c>
      <c r="D67" s="55" t="s">
        <v>14</v>
      </c>
      <c r="E67" s="55">
        <v>9264</v>
      </c>
      <c r="F67" s="55">
        <v>2017</v>
      </c>
      <c r="G67" s="110">
        <v>2017</v>
      </c>
      <c r="H67" s="110"/>
      <c r="I67" s="55">
        <v>1</v>
      </c>
      <c r="J67" s="55">
        <v>9264</v>
      </c>
      <c r="K67" s="55">
        <v>1003.6</v>
      </c>
    </row>
    <row r="68" spans="1:11" ht="15">
      <c r="A68" s="55">
        <v>62</v>
      </c>
      <c r="B68" s="55" t="s">
        <v>501</v>
      </c>
      <c r="C68" s="55">
        <v>101480112</v>
      </c>
      <c r="D68" s="55" t="s">
        <v>502</v>
      </c>
      <c r="E68" s="55">
        <v>6500</v>
      </c>
      <c r="F68" s="55">
        <v>2017</v>
      </c>
      <c r="G68" s="110">
        <v>2017</v>
      </c>
      <c r="H68" s="110"/>
      <c r="I68" s="55">
        <v>1</v>
      </c>
      <c r="J68" s="55">
        <v>6500</v>
      </c>
      <c r="K68" s="55">
        <v>541.7</v>
      </c>
    </row>
    <row r="69" spans="1:11" ht="15">
      <c r="A69" s="55"/>
      <c r="B69" s="55"/>
      <c r="C69" s="55"/>
      <c r="D69" s="55"/>
      <c r="E69" s="55"/>
      <c r="F69" s="55"/>
      <c r="G69" s="110"/>
      <c r="H69" s="110"/>
      <c r="I69" s="55"/>
      <c r="J69" s="55"/>
      <c r="K69" s="55"/>
    </row>
    <row r="70" spans="1:11" ht="15">
      <c r="A70" s="55"/>
      <c r="B70" s="57" t="s">
        <v>503</v>
      </c>
      <c r="C70" s="57"/>
      <c r="D70" s="57"/>
      <c r="E70" s="57"/>
      <c r="F70" s="57"/>
      <c r="G70" s="105"/>
      <c r="H70" s="105"/>
      <c r="I70" s="57"/>
      <c r="J70" s="58">
        <f>SUM(J6:J69)</f>
        <v>750003.96</v>
      </c>
      <c r="K70" s="57">
        <f>SUM(K6:K69)</f>
        <v>689176.0099999999</v>
      </c>
    </row>
    <row r="71" spans="1:11" ht="15">
      <c r="A71" s="59"/>
      <c r="B71" s="60"/>
      <c r="C71" s="106" t="s">
        <v>504</v>
      </c>
      <c r="D71" s="107"/>
      <c r="E71" s="107"/>
      <c r="F71" s="107"/>
      <c r="G71" s="107"/>
      <c r="H71" s="107"/>
      <c r="I71" s="108"/>
      <c r="J71" s="61"/>
      <c r="K71" s="60"/>
    </row>
    <row r="72" spans="1:11" ht="15">
      <c r="A72" s="56">
        <v>63</v>
      </c>
      <c r="B72" s="56" t="s">
        <v>505</v>
      </c>
      <c r="C72" s="56">
        <v>101470229</v>
      </c>
      <c r="D72" s="56" t="s">
        <v>14</v>
      </c>
      <c r="E72" s="56">
        <v>194</v>
      </c>
      <c r="F72" s="56">
        <v>1984</v>
      </c>
      <c r="G72" s="114">
        <v>1984</v>
      </c>
      <c r="H72" s="114"/>
      <c r="I72" s="56">
        <v>1</v>
      </c>
      <c r="J72" s="56">
        <v>194</v>
      </c>
      <c r="K72" s="56">
        <v>194</v>
      </c>
    </row>
    <row r="73" spans="1:11" ht="15">
      <c r="A73" s="55">
        <v>64</v>
      </c>
      <c r="B73" s="56" t="s">
        <v>505</v>
      </c>
      <c r="C73" s="55">
        <v>101470230</v>
      </c>
      <c r="D73" s="55" t="s">
        <v>14</v>
      </c>
      <c r="E73" s="55">
        <v>194</v>
      </c>
      <c r="F73" s="55">
        <v>1984</v>
      </c>
      <c r="G73" s="110">
        <v>1984</v>
      </c>
      <c r="H73" s="110"/>
      <c r="I73" s="55">
        <v>1</v>
      </c>
      <c r="J73" s="55">
        <v>194</v>
      </c>
      <c r="K73" s="55">
        <v>194</v>
      </c>
    </row>
    <row r="74" spans="1:11" ht="15">
      <c r="A74" s="55">
        <v>65</v>
      </c>
      <c r="B74" s="56" t="s">
        <v>505</v>
      </c>
      <c r="C74" s="55">
        <v>101470231</v>
      </c>
      <c r="D74" s="55" t="s">
        <v>14</v>
      </c>
      <c r="E74" s="55">
        <v>193</v>
      </c>
      <c r="F74" s="55">
        <v>1984</v>
      </c>
      <c r="G74" s="110">
        <v>1984</v>
      </c>
      <c r="H74" s="110"/>
      <c r="I74" s="55">
        <v>1</v>
      </c>
      <c r="J74" s="55">
        <v>193</v>
      </c>
      <c r="K74" s="55">
        <v>193</v>
      </c>
    </row>
    <row r="75" spans="1:11" ht="15">
      <c r="A75" s="55">
        <v>66</v>
      </c>
      <c r="B75" s="55" t="s">
        <v>506</v>
      </c>
      <c r="C75" s="55">
        <v>101470232</v>
      </c>
      <c r="D75" s="55" t="s">
        <v>14</v>
      </c>
      <c r="E75" s="55">
        <v>225</v>
      </c>
      <c r="F75" s="55">
        <v>1967</v>
      </c>
      <c r="G75" s="110">
        <v>1967</v>
      </c>
      <c r="H75" s="110"/>
      <c r="I75" s="55">
        <v>1</v>
      </c>
      <c r="J75" s="55">
        <v>225</v>
      </c>
      <c r="K75" s="55">
        <v>225</v>
      </c>
    </row>
    <row r="76" spans="1:11" ht="15">
      <c r="A76" s="56">
        <v>67</v>
      </c>
      <c r="B76" s="56" t="s">
        <v>460</v>
      </c>
      <c r="C76" s="56">
        <v>101470234</v>
      </c>
      <c r="D76" s="56" t="s">
        <v>14</v>
      </c>
      <c r="E76" s="56">
        <v>157</v>
      </c>
      <c r="F76" s="56">
        <v>1983</v>
      </c>
      <c r="G76" s="114">
        <v>1983</v>
      </c>
      <c r="H76" s="114"/>
      <c r="I76" s="56">
        <v>1</v>
      </c>
      <c r="J76" s="56">
        <v>157</v>
      </c>
      <c r="K76" s="56">
        <v>157</v>
      </c>
    </row>
    <row r="77" spans="1:11" ht="15">
      <c r="A77" s="55">
        <v>68</v>
      </c>
      <c r="B77" s="55" t="s">
        <v>507</v>
      </c>
      <c r="C77" s="55">
        <v>101470236</v>
      </c>
      <c r="D77" s="55" t="s">
        <v>14</v>
      </c>
      <c r="E77" s="55">
        <v>173</v>
      </c>
      <c r="F77" s="55">
        <v>1985</v>
      </c>
      <c r="G77" s="110">
        <v>1985</v>
      </c>
      <c r="H77" s="110"/>
      <c r="I77" s="55">
        <v>1</v>
      </c>
      <c r="J77" s="55">
        <v>173</v>
      </c>
      <c r="K77" s="55">
        <v>173</v>
      </c>
    </row>
    <row r="78" spans="1:11" ht="15">
      <c r="A78" s="55">
        <v>69</v>
      </c>
      <c r="B78" s="55" t="s">
        <v>508</v>
      </c>
      <c r="C78" s="55">
        <v>101470244</v>
      </c>
      <c r="D78" s="55" t="s">
        <v>14</v>
      </c>
      <c r="E78" s="55">
        <v>493</v>
      </c>
      <c r="F78" s="55">
        <v>1992</v>
      </c>
      <c r="G78" s="110">
        <v>1992</v>
      </c>
      <c r="H78" s="110"/>
      <c r="I78" s="55">
        <v>1</v>
      </c>
      <c r="J78" s="55">
        <v>493</v>
      </c>
      <c r="K78" s="55">
        <v>493</v>
      </c>
    </row>
    <row r="79" spans="1:11" ht="15">
      <c r="A79" s="55">
        <v>70</v>
      </c>
      <c r="B79" s="55" t="s">
        <v>509</v>
      </c>
      <c r="C79" s="55">
        <v>101470245</v>
      </c>
      <c r="D79" s="55" t="s">
        <v>14</v>
      </c>
      <c r="E79" s="55">
        <v>197</v>
      </c>
      <c r="F79" s="55">
        <v>1992</v>
      </c>
      <c r="G79" s="110">
        <v>1992</v>
      </c>
      <c r="H79" s="110"/>
      <c r="I79" s="55">
        <v>1</v>
      </c>
      <c r="J79" s="55">
        <v>197</v>
      </c>
      <c r="K79" s="55">
        <v>197</v>
      </c>
    </row>
    <row r="80" spans="1:11" ht="15">
      <c r="A80" s="56">
        <v>71</v>
      </c>
      <c r="B80" s="56" t="s">
        <v>510</v>
      </c>
      <c r="C80" s="56">
        <v>101470252</v>
      </c>
      <c r="D80" s="56" t="s">
        <v>14</v>
      </c>
      <c r="E80" s="56">
        <v>559</v>
      </c>
      <c r="F80" s="56">
        <v>1980</v>
      </c>
      <c r="G80" s="114">
        <v>1980</v>
      </c>
      <c r="H80" s="114"/>
      <c r="I80" s="56">
        <v>1</v>
      </c>
      <c r="J80" s="56">
        <v>559</v>
      </c>
      <c r="K80" s="56">
        <v>559</v>
      </c>
    </row>
    <row r="81" spans="1:11" ht="15">
      <c r="A81" s="55">
        <v>72</v>
      </c>
      <c r="B81" s="55" t="s">
        <v>511</v>
      </c>
      <c r="C81" s="55">
        <v>101470254</v>
      </c>
      <c r="D81" s="55" t="s">
        <v>14</v>
      </c>
      <c r="E81" s="55">
        <v>158</v>
      </c>
      <c r="F81" s="55">
        <v>1980</v>
      </c>
      <c r="G81" s="110">
        <v>1980</v>
      </c>
      <c r="H81" s="110"/>
      <c r="I81" s="55">
        <v>1</v>
      </c>
      <c r="J81" s="55">
        <v>158</v>
      </c>
      <c r="K81" s="55">
        <v>158</v>
      </c>
    </row>
    <row r="82" spans="1:11" ht="15">
      <c r="A82" s="55">
        <v>74</v>
      </c>
      <c r="B82" s="55" t="s">
        <v>511</v>
      </c>
      <c r="C82" s="55">
        <v>101470258</v>
      </c>
      <c r="D82" s="55" t="s">
        <v>14</v>
      </c>
      <c r="E82" s="55">
        <v>158</v>
      </c>
      <c r="F82" s="55">
        <v>1980</v>
      </c>
      <c r="G82" s="110">
        <v>1980</v>
      </c>
      <c r="H82" s="110"/>
      <c r="I82" s="55">
        <v>1</v>
      </c>
      <c r="J82" s="55">
        <v>158</v>
      </c>
      <c r="K82" s="55">
        <v>158</v>
      </c>
    </row>
    <row r="83" spans="1:11" ht="15">
      <c r="A83" s="56">
        <v>75</v>
      </c>
      <c r="B83" s="55" t="s">
        <v>511</v>
      </c>
      <c r="C83" s="56">
        <v>101470259</v>
      </c>
      <c r="D83" s="56" t="s">
        <v>14</v>
      </c>
      <c r="E83" s="56">
        <v>158</v>
      </c>
      <c r="F83" s="56">
        <v>1980</v>
      </c>
      <c r="G83" s="114">
        <v>1980</v>
      </c>
      <c r="H83" s="114"/>
      <c r="I83" s="56">
        <v>1</v>
      </c>
      <c r="J83" s="56">
        <v>158</v>
      </c>
      <c r="K83" s="56">
        <v>158</v>
      </c>
    </row>
    <row r="84" spans="1:11" ht="15">
      <c r="A84" s="55">
        <v>76</v>
      </c>
      <c r="B84" s="55" t="s">
        <v>511</v>
      </c>
      <c r="C84" s="55">
        <v>101470261</v>
      </c>
      <c r="D84" s="55" t="s">
        <v>14</v>
      </c>
      <c r="E84" s="55">
        <v>158</v>
      </c>
      <c r="F84" s="55">
        <v>1980</v>
      </c>
      <c r="G84" s="110">
        <v>1980</v>
      </c>
      <c r="H84" s="110"/>
      <c r="I84" s="55">
        <v>1</v>
      </c>
      <c r="J84" s="55">
        <v>158</v>
      </c>
      <c r="K84" s="55">
        <v>158</v>
      </c>
    </row>
    <row r="85" spans="1:11" ht="15">
      <c r="A85" s="55">
        <v>77</v>
      </c>
      <c r="B85" s="55" t="s">
        <v>512</v>
      </c>
      <c r="C85" s="55">
        <v>101470614</v>
      </c>
      <c r="D85" s="55" t="s">
        <v>14</v>
      </c>
      <c r="E85" s="55">
        <v>5144</v>
      </c>
      <c r="F85" s="55">
        <v>2007</v>
      </c>
      <c r="G85" s="110">
        <v>2007</v>
      </c>
      <c r="H85" s="110"/>
      <c r="I85" s="55">
        <v>1</v>
      </c>
      <c r="J85" s="55">
        <v>5144</v>
      </c>
      <c r="K85" s="55">
        <v>5144</v>
      </c>
    </row>
    <row r="86" spans="1:11" ht="15">
      <c r="A86" s="55">
        <v>78</v>
      </c>
      <c r="B86" s="55" t="s">
        <v>512</v>
      </c>
      <c r="C86" s="55">
        <v>101470615</v>
      </c>
      <c r="D86" s="55" t="s">
        <v>14</v>
      </c>
      <c r="E86" s="55">
        <v>5144</v>
      </c>
      <c r="F86" s="55">
        <v>2007</v>
      </c>
      <c r="G86" s="110">
        <v>2007</v>
      </c>
      <c r="H86" s="110"/>
      <c r="I86" s="55">
        <v>1</v>
      </c>
      <c r="J86" s="55">
        <v>5144</v>
      </c>
      <c r="K86" s="55">
        <v>5144</v>
      </c>
    </row>
    <row r="87" spans="1:11" ht="15">
      <c r="A87" s="56">
        <v>79</v>
      </c>
      <c r="B87" s="56" t="s">
        <v>513</v>
      </c>
      <c r="C87" s="56">
        <v>101470594</v>
      </c>
      <c r="D87" s="56" t="s">
        <v>14</v>
      </c>
      <c r="E87" s="56">
        <v>3646</v>
      </c>
      <c r="F87" s="56">
        <v>2006</v>
      </c>
      <c r="G87" s="114">
        <v>2006</v>
      </c>
      <c r="H87" s="114"/>
      <c r="I87" s="56">
        <v>1</v>
      </c>
      <c r="J87" s="56">
        <v>3646</v>
      </c>
      <c r="K87" s="56">
        <v>3646</v>
      </c>
    </row>
    <row r="88" spans="1:11" ht="15">
      <c r="A88" s="55">
        <v>80</v>
      </c>
      <c r="B88" s="55" t="s">
        <v>514</v>
      </c>
      <c r="C88" s="55">
        <v>101470265</v>
      </c>
      <c r="D88" s="55" t="s">
        <v>14</v>
      </c>
      <c r="E88" s="55">
        <v>920</v>
      </c>
      <c r="F88" s="55">
        <v>2001</v>
      </c>
      <c r="G88" s="110">
        <v>2001</v>
      </c>
      <c r="H88" s="110"/>
      <c r="I88" s="55">
        <v>1</v>
      </c>
      <c r="J88" s="55">
        <v>920</v>
      </c>
      <c r="K88" s="55">
        <v>920</v>
      </c>
    </row>
    <row r="89" spans="1:11" ht="15">
      <c r="A89" s="55">
        <v>81</v>
      </c>
      <c r="B89" s="55" t="s">
        <v>515</v>
      </c>
      <c r="C89" s="55">
        <v>101440010</v>
      </c>
      <c r="D89" s="55" t="s">
        <v>14</v>
      </c>
      <c r="E89" s="55">
        <v>504</v>
      </c>
      <c r="F89" s="55">
        <v>1982</v>
      </c>
      <c r="G89" s="110">
        <v>1982</v>
      </c>
      <c r="H89" s="110"/>
      <c r="I89" s="55">
        <v>1</v>
      </c>
      <c r="J89" s="55">
        <v>504</v>
      </c>
      <c r="K89" s="55">
        <v>504</v>
      </c>
    </row>
    <row r="90" spans="1:11" ht="15">
      <c r="A90" s="55">
        <v>82</v>
      </c>
      <c r="B90" s="55" t="s">
        <v>516</v>
      </c>
      <c r="C90" s="55">
        <v>101450020</v>
      </c>
      <c r="D90" s="55" t="s">
        <v>14</v>
      </c>
      <c r="E90" s="55">
        <v>3078</v>
      </c>
      <c r="F90" s="55">
        <v>1983</v>
      </c>
      <c r="G90" s="110">
        <v>1983</v>
      </c>
      <c r="H90" s="110"/>
      <c r="I90" s="55">
        <v>1</v>
      </c>
      <c r="J90" s="55">
        <v>3078</v>
      </c>
      <c r="K90" s="55">
        <v>3078</v>
      </c>
    </row>
    <row r="91" spans="1:11" ht="15">
      <c r="A91" s="55">
        <v>83</v>
      </c>
      <c r="B91" s="55" t="s">
        <v>517</v>
      </c>
      <c r="C91" s="55">
        <v>101450023</v>
      </c>
      <c r="D91" s="55" t="s">
        <v>14</v>
      </c>
      <c r="E91" s="55">
        <v>460</v>
      </c>
      <c r="F91" s="55">
        <v>1979</v>
      </c>
      <c r="G91" s="110">
        <v>1979</v>
      </c>
      <c r="H91" s="110"/>
      <c r="I91" s="55">
        <v>1</v>
      </c>
      <c r="J91" s="55">
        <v>460</v>
      </c>
      <c r="K91" s="55">
        <v>460</v>
      </c>
    </row>
    <row r="92" spans="1:11" ht="15">
      <c r="A92" s="56">
        <v>84</v>
      </c>
      <c r="B92" s="56" t="s">
        <v>518</v>
      </c>
      <c r="C92" s="56">
        <v>101450024</v>
      </c>
      <c r="D92" s="56" t="s">
        <v>14</v>
      </c>
      <c r="E92" s="56">
        <v>460</v>
      </c>
      <c r="F92" s="56">
        <v>1979</v>
      </c>
      <c r="G92" s="114">
        <v>1979</v>
      </c>
      <c r="H92" s="114"/>
      <c r="I92" s="56">
        <v>1</v>
      </c>
      <c r="J92" s="56">
        <v>460</v>
      </c>
      <c r="K92" s="56">
        <v>460</v>
      </c>
    </row>
    <row r="93" spans="1:11" ht="15">
      <c r="A93" s="55">
        <v>85</v>
      </c>
      <c r="B93" s="56" t="s">
        <v>518</v>
      </c>
      <c r="C93" s="55">
        <v>101450028</v>
      </c>
      <c r="D93" s="55" t="s">
        <v>14</v>
      </c>
      <c r="E93" s="55">
        <v>460</v>
      </c>
      <c r="F93" s="55">
        <v>1979</v>
      </c>
      <c r="G93" s="110">
        <v>1979</v>
      </c>
      <c r="H93" s="110"/>
      <c r="I93" s="55">
        <v>1</v>
      </c>
      <c r="J93" s="55">
        <v>460</v>
      </c>
      <c r="K93" s="55">
        <v>460</v>
      </c>
    </row>
    <row r="94" spans="1:11" ht="15">
      <c r="A94" s="55">
        <v>86</v>
      </c>
      <c r="B94" s="56" t="s">
        <v>518</v>
      </c>
      <c r="C94" s="55">
        <v>101450029</v>
      </c>
      <c r="D94" s="55" t="s">
        <v>14</v>
      </c>
      <c r="E94" s="55">
        <v>460</v>
      </c>
      <c r="F94" s="55">
        <v>1981</v>
      </c>
      <c r="G94" s="110">
        <v>1981</v>
      </c>
      <c r="H94" s="110"/>
      <c r="I94" s="55">
        <v>1</v>
      </c>
      <c r="J94" s="55">
        <v>460</v>
      </c>
      <c r="K94" s="55">
        <v>460</v>
      </c>
    </row>
    <row r="95" spans="1:11" ht="15">
      <c r="A95" s="55">
        <v>87</v>
      </c>
      <c r="B95" s="55" t="s">
        <v>519</v>
      </c>
      <c r="C95" s="55">
        <v>101450032</v>
      </c>
      <c r="D95" s="55" t="s">
        <v>14</v>
      </c>
      <c r="E95" s="55">
        <v>2184</v>
      </c>
      <c r="F95" s="55">
        <v>1990</v>
      </c>
      <c r="G95" s="110">
        <v>1990</v>
      </c>
      <c r="H95" s="110"/>
      <c r="I95" s="55">
        <v>1</v>
      </c>
      <c r="J95" s="55">
        <v>2184</v>
      </c>
      <c r="K95" s="55">
        <v>2184</v>
      </c>
    </row>
    <row r="96" spans="1:11" ht="15">
      <c r="A96" s="56">
        <v>88</v>
      </c>
      <c r="B96" s="56" t="s">
        <v>467</v>
      </c>
      <c r="C96" s="56">
        <v>101490090</v>
      </c>
      <c r="D96" s="56" t="s">
        <v>14</v>
      </c>
      <c r="E96" s="56">
        <v>214</v>
      </c>
      <c r="F96" s="56">
        <v>1984</v>
      </c>
      <c r="G96" s="114">
        <v>1984</v>
      </c>
      <c r="H96" s="114"/>
      <c r="I96" s="56">
        <v>1</v>
      </c>
      <c r="J96" s="56">
        <v>214</v>
      </c>
      <c r="K96" s="56">
        <v>214</v>
      </c>
    </row>
    <row r="97" spans="1:11" ht="15">
      <c r="A97" s="55">
        <v>89</v>
      </c>
      <c r="B97" s="56" t="s">
        <v>467</v>
      </c>
      <c r="C97" s="55">
        <v>101490091</v>
      </c>
      <c r="D97" s="55" t="s">
        <v>14</v>
      </c>
      <c r="E97" s="55">
        <v>214</v>
      </c>
      <c r="F97" s="55">
        <v>1984</v>
      </c>
      <c r="G97" s="110">
        <v>1984</v>
      </c>
      <c r="H97" s="110"/>
      <c r="I97" s="55">
        <v>1</v>
      </c>
      <c r="J97" s="55">
        <v>214</v>
      </c>
      <c r="K97" s="55">
        <v>214</v>
      </c>
    </row>
    <row r="98" spans="1:11" ht="15">
      <c r="A98" s="55">
        <v>90</v>
      </c>
      <c r="B98" s="55" t="s">
        <v>520</v>
      </c>
      <c r="C98" s="55">
        <v>101490092</v>
      </c>
      <c r="D98" s="55" t="s">
        <v>14</v>
      </c>
      <c r="E98" s="55">
        <v>444</v>
      </c>
      <c r="F98" s="55">
        <v>1980</v>
      </c>
      <c r="G98" s="110">
        <v>1980</v>
      </c>
      <c r="H98" s="110"/>
      <c r="I98" s="55">
        <v>1</v>
      </c>
      <c r="J98" s="55">
        <v>444</v>
      </c>
      <c r="K98" s="55">
        <v>444</v>
      </c>
    </row>
    <row r="99" spans="1:11" ht="15">
      <c r="A99" s="55">
        <v>91</v>
      </c>
      <c r="B99" s="55" t="s">
        <v>521</v>
      </c>
      <c r="C99" s="55">
        <v>101470547</v>
      </c>
      <c r="D99" s="55" t="s">
        <v>14</v>
      </c>
      <c r="E99" s="55">
        <v>1811</v>
      </c>
      <c r="F99" s="55">
        <v>2001</v>
      </c>
      <c r="G99" s="110">
        <v>2001</v>
      </c>
      <c r="H99" s="110"/>
      <c r="I99" s="55">
        <v>1</v>
      </c>
      <c r="J99" s="55">
        <v>1811</v>
      </c>
      <c r="K99" s="55">
        <v>1811</v>
      </c>
    </row>
    <row r="100" spans="1:11" ht="15">
      <c r="A100" s="56">
        <v>92</v>
      </c>
      <c r="B100" s="56" t="s">
        <v>522</v>
      </c>
      <c r="C100" s="56">
        <v>101450170</v>
      </c>
      <c r="D100" s="56" t="s">
        <v>14</v>
      </c>
      <c r="E100" s="56">
        <v>4659</v>
      </c>
      <c r="F100" s="56">
        <v>2001</v>
      </c>
      <c r="G100" s="114">
        <v>2001</v>
      </c>
      <c r="H100" s="114"/>
      <c r="I100" s="56">
        <v>1</v>
      </c>
      <c r="J100" s="56">
        <v>4659</v>
      </c>
      <c r="K100" s="56">
        <v>4659</v>
      </c>
    </row>
    <row r="101" spans="1:11" ht="15">
      <c r="A101" s="55">
        <v>93</v>
      </c>
      <c r="B101" s="55" t="s">
        <v>523</v>
      </c>
      <c r="C101" s="55">
        <v>101470649</v>
      </c>
      <c r="D101" s="55" t="s">
        <v>14</v>
      </c>
      <c r="E101" s="55">
        <v>4883</v>
      </c>
      <c r="F101" s="55">
        <v>2008</v>
      </c>
      <c r="G101" s="110">
        <v>2008</v>
      </c>
      <c r="H101" s="110"/>
      <c r="I101" s="55">
        <v>1</v>
      </c>
      <c r="J101" s="55">
        <v>4883</v>
      </c>
      <c r="K101" s="55">
        <v>4883</v>
      </c>
    </row>
    <row r="102" spans="1:11" ht="15">
      <c r="A102" s="55">
        <v>94</v>
      </c>
      <c r="B102" s="55" t="s">
        <v>524</v>
      </c>
      <c r="C102" s="55">
        <v>101470653</v>
      </c>
      <c r="D102" s="55" t="s">
        <v>14</v>
      </c>
      <c r="E102" s="55">
        <v>170027</v>
      </c>
      <c r="F102" s="55">
        <v>2008</v>
      </c>
      <c r="G102" s="110">
        <v>2008</v>
      </c>
      <c r="H102" s="110"/>
      <c r="I102" s="55">
        <v>1</v>
      </c>
      <c r="J102" s="55">
        <v>170027</v>
      </c>
      <c r="K102" s="55">
        <v>170027</v>
      </c>
    </row>
    <row r="103" spans="1:11" ht="15">
      <c r="A103" s="55">
        <v>95</v>
      </c>
      <c r="B103" s="55" t="s">
        <v>525</v>
      </c>
      <c r="C103" s="55">
        <v>101470505</v>
      </c>
      <c r="D103" s="55" t="s">
        <v>14</v>
      </c>
      <c r="E103" s="55">
        <v>414</v>
      </c>
      <c r="F103" s="55">
        <v>2004</v>
      </c>
      <c r="G103" s="110">
        <v>2004</v>
      </c>
      <c r="H103" s="110"/>
      <c r="I103" s="55">
        <v>1</v>
      </c>
      <c r="J103" s="55">
        <v>414</v>
      </c>
      <c r="K103" s="55">
        <v>414</v>
      </c>
    </row>
    <row r="104" spans="1:11" ht="15">
      <c r="A104" s="56">
        <v>96</v>
      </c>
      <c r="B104" s="56" t="s">
        <v>526</v>
      </c>
      <c r="C104" s="56">
        <v>101450193</v>
      </c>
      <c r="D104" s="56" t="s">
        <v>14</v>
      </c>
      <c r="E104" s="56">
        <v>4825</v>
      </c>
      <c r="F104" s="56">
        <v>2008</v>
      </c>
      <c r="G104" s="114">
        <v>2008</v>
      </c>
      <c r="H104" s="114"/>
      <c r="I104" s="56">
        <v>1</v>
      </c>
      <c r="J104" s="56">
        <v>4825</v>
      </c>
      <c r="K104" s="56">
        <v>4825</v>
      </c>
    </row>
    <row r="105" spans="1:11" ht="15">
      <c r="A105" s="55">
        <v>97</v>
      </c>
      <c r="B105" s="55" t="s">
        <v>527</v>
      </c>
      <c r="C105" s="55">
        <v>101470672</v>
      </c>
      <c r="D105" s="55" t="s">
        <v>14</v>
      </c>
      <c r="E105" s="55">
        <v>4087</v>
      </c>
      <c r="F105" s="55">
        <v>2009</v>
      </c>
      <c r="G105" s="110">
        <v>2009</v>
      </c>
      <c r="H105" s="110"/>
      <c r="I105" s="55">
        <v>1</v>
      </c>
      <c r="J105" s="55">
        <v>4087</v>
      </c>
      <c r="K105" s="55">
        <v>3841.8</v>
      </c>
    </row>
    <row r="106" spans="1:11" ht="15">
      <c r="A106" s="55">
        <v>98</v>
      </c>
      <c r="B106" s="55" t="s">
        <v>528</v>
      </c>
      <c r="C106" s="55">
        <v>101470673</v>
      </c>
      <c r="D106" s="55" t="s">
        <v>14</v>
      </c>
      <c r="E106" s="55">
        <v>7319</v>
      </c>
      <c r="F106" s="55">
        <v>2009</v>
      </c>
      <c r="G106" s="110">
        <v>2009</v>
      </c>
      <c r="H106" s="110"/>
      <c r="I106" s="55">
        <v>1</v>
      </c>
      <c r="J106" s="55">
        <v>7319</v>
      </c>
      <c r="K106" s="55">
        <v>6879.73</v>
      </c>
    </row>
    <row r="107" spans="1:11" ht="15">
      <c r="A107" s="55">
        <v>99</v>
      </c>
      <c r="B107" s="55" t="s">
        <v>529</v>
      </c>
      <c r="C107" s="55">
        <v>101470674</v>
      </c>
      <c r="D107" s="55" t="s">
        <v>14</v>
      </c>
      <c r="E107" s="55">
        <v>5647</v>
      </c>
      <c r="F107" s="55">
        <v>2009</v>
      </c>
      <c r="G107" s="110">
        <v>2009</v>
      </c>
      <c r="H107" s="110"/>
      <c r="I107" s="55">
        <v>1</v>
      </c>
      <c r="J107" s="55">
        <v>5647</v>
      </c>
      <c r="K107" s="55">
        <v>5307.8</v>
      </c>
    </row>
    <row r="108" spans="1:11" ht="15">
      <c r="A108" s="56"/>
      <c r="B108" s="56" t="s">
        <v>530</v>
      </c>
      <c r="C108" s="56"/>
      <c r="D108" s="56"/>
      <c r="E108" s="56"/>
      <c r="F108" s="56"/>
      <c r="G108" s="114"/>
      <c r="H108" s="114"/>
      <c r="I108" s="56"/>
      <c r="J108" s="56"/>
      <c r="K108" s="56"/>
    </row>
    <row r="109" spans="1:11" ht="15">
      <c r="A109" s="55">
        <v>100</v>
      </c>
      <c r="B109" s="55" t="s">
        <v>531</v>
      </c>
      <c r="C109" s="55">
        <v>101470290</v>
      </c>
      <c r="D109" s="55" t="s">
        <v>14</v>
      </c>
      <c r="E109" s="55">
        <v>4613</v>
      </c>
      <c r="F109" s="55">
        <v>1980</v>
      </c>
      <c r="G109" s="110">
        <v>1980</v>
      </c>
      <c r="H109" s="110"/>
      <c r="I109" s="55">
        <v>1</v>
      </c>
      <c r="J109" s="55">
        <v>4613</v>
      </c>
      <c r="K109" s="55">
        <v>4613</v>
      </c>
    </row>
    <row r="110" spans="1:11" ht="15">
      <c r="A110" s="55">
        <v>101</v>
      </c>
      <c r="B110" s="55" t="s">
        <v>532</v>
      </c>
      <c r="C110" s="55">
        <v>101470657</v>
      </c>
      <c r="D110" s="55" t="s">
        <v>14</v>
      </c>
      <c r="E110" s="55">
        <v>64565</v>
      </c>
      <c r="F110" s="55">
        <v>2008</v>
      </c>
      <c r="G110" s="110">
        <v>2008</v>
      </c>
      <c r="H110" s="110"/>
      <c r="I110" s="55">
        <v>1</v>
      </c>
      <c r="J110" s="55">
        <v>64565</v>
      </c>
      <c r="K110" s="55">
        <v>64565</v>
      </c>
    </row>
    <row r="111" spans="1:11" ht="15">
      <c r="A111" s="55"/>
      <c r="B111" s="55" t="s">
        <v>533</v>
      </c>
      <c r="C111" s="55"/>
      <c r="D111" s="55"/>
      <c r="E111" s="55"/>
      <c r="F111" s="55"/>
      <c r="G111" s="110"/>
      <c r="H111" s="110"/>
      <c r="I111" s="55"/>
      <c r="J111" s="55"/>
      <c r="K111" s="55"/>
    </row>
    <row r="112" spans="1:11" ht="15">
      <c r="A112" s="55">
        <v>102</v>
      </c>
      <c r="B112" s="55" t="s">
        <v>534</v>
      </c>
      <c r="C112" s="55">
        <v>101470725</v>
      </c>
      <c r="D112" s="55" t="s">
        <v>14</v>
      </c>
      <c r="E112" s="55">
        <v>27504</v>
      </c>
      <c r="F112" s="55">
        <v>2011</v>
      </c>
      <c r="G112" s="110">
        <v>2011</v>
      </c>
      <c r="H112" s="110"/>
      <c r="I112" s="55">
        <v>1</v>
      </c>
      <c r="J112" s="55">
        <v>27504</v>
      </c>
      <c r="K112" s="55">
        <v>18790.91</v>
      </c>
    </row>
    <row r="113" spans="1:11" ht="15">
      <c r="A113" s="56">
        <v>103</v>
      </c>
      <c r="B113" s="56" t="s">
        <v>535</v>
      </c>
      <c r="C113" s="56">
        <v>101490295</v>
      </c>
      <c r="D113" s="56" t="s">
        <v>14</v>
      </c>
      <c r="E113" s="56">
        <v>1800</v>
      </c>
      <c r="F113" s="56">
        <v>2012</v>
      </c>
      <c r="G113" s="114">
        <v>2012</v>
      </c>
      <c r="H113" s="114"/>
      <c r="I113" s="56">
        <v>1</v>
      </c>
      <c r="J113" s="56">
        <v>1800</v>
      </c>
      <c r="K113" s="56">
        <v>1020</v>
      </c>
    </row>
    <row r="114" spans="1:11" ht="15">
      <c r="A114" s="55">
        <v>104</v>
      </c>
      <c r="B114" s="55" t="s">
        <v>536</v>
      </c>
      <c r="C114" s="55">
        <v>101470788</v>
      </c>
      <c r="D114" s="55" t="s">
        <v>14</v>
      </c>
      <c r="E114" s="55">
        <v>13600</v>
      </c>
      <c r="F114" s="55">
        <v>2018</v>
      </c>
      <c r="G114" s="110">
        <v>2018</v>
      </c>
      <c r="H114" s="110"/>
      <c r="I114" s="55">
        <v>1</v>
      </c>
      <c r="J114" s="55">
        <v>13600</v>
      </c>
      <c r="K114" s="55">
        <v>453.33</v>
      </c>
    </row>
    <row r="115" spans="1:11" ht="15">
      <c r="A115" s="55"/>
      <c r="B115" s="55" t="s">
        <v>537</v>
      </c>
      <c r="C115" s="55"/>
      <c r="D115" s="55"/>
      <c r="E115" s="55"/>
      <c r="F115" s="55"/>
      <c r="G115" s="110"/>
      <c r="H115" s="110"/>
      <c r="I115" s="55"/>
      <c r="J115" s="55"/>
      <c r="K115" s="55" t="s">
        <v>173</v>
      </c>
    </row>
    <row r="116" spans="1:11" ht="15">
      <c r="A116" s="55">
        <v>105</v>
      </c>
      <c r="B116" s="55" t="s">
        <v>538</v>
      </c>
      <c r="C116" s="55">
        <v>101470789</v>
      </c>
      <c r="D116" s="55" t="s">
        <v>14</v>
      </c>
      <c r="E116" s="55">
        <v>61100</v>
      </c>
      <c r="F116" s="55">
        <v>2018</v>
      </c>
      <c r="G116" s="110">
        <v>2018</v>
      </c>
      <c r="H116" s="110"/>
      <c r="I116" s="55">
        <v>1</v>
      </c>
      <c r="J116" s="55">
        <v>61100</v>
      </c>
      <c r="K116" s="55">
        <v>2036.67</v>
      </c>
    </row>
    <row r="117" spans="1:11" ht="15">
      <c r="A117" s="56">
        <v>106</v>
      </c>
      <c r="B117" s="56" t="s">
        <v>538</v>
      </c>
      <c r="C117" s="56">
        <v>101470790</v>
      </c>
      <c r="D117" s="56" t="s">
        <v>14</v>
      </c>
      <c r="E117" s="56">
        <v>61100</v>
      </c>
      <c r="F117" s="56">
        <v>2018</v>
      </c>
      <c r="G117" s="114">
        <v>2018</v>
      </c>
      <c r="H117" s="114"/>
      <c r="I117" s="56">
        <v>1</v>
      </c>
      <c r="J117" s="56">
        <v>61100</v>
      </c>
      <c r="K117" s="56">
        <v>2036.67</v>
      </c>
    </row>
    <row r="118" spans="1:11" ht="15">
      <c r="A118" s="55">
        <v>107</v>
      </c>
      <c r="B118" s="55" t="s">
        <v>539</v>
      </c>
      <c r="C118" s="55">
        <v>101470791</v>
      </c>
      <c r="D118" s="55" t="s">
        <v>14</v>
      </c>
      <c r="E118" s="55">
        <v>69000</v>
      </c>
      <c r="F118" s="55">
        <v>2018</v>
      </c>
      <c r="G118" s="110">
        <v>2018</v>
      </c>
      <c r="H118" s="110"/>
      <c r="I118" s="55">
        <v>1</v>
      </c>
      <c r="J118" s="55">
        <v>69000</v>
      </c>
      <c r="K118" s="55">
        <v>2300</v>
      </c>
    </row>
    <row r="119" spans="1:11" ht="15">
      <c r="A119" s="55">
        <v>108</v>
      </c>
      <c r="B119" s="55" t="s">
        <v>539</v>
      </c>
      <c r="C119" s="55">
        <v>101470792</v>
      </c>
      <c r="D119" s="55" t="s">
        <v>14</v>
      </c>
      <c r="E119" s="55">
        <v>69000</v>
      </c>
      <c r="F119" s="55">
        <v>2018</v>
      </c>
      <c r="G119" s="110">
        <v>2018</v>
      </c>
      <c r="H119" s="110"/>
      <c r="I119" s="55">
        <v>1</v>
      </c>
      <c r="J119" s="55">
        <v>69000</v>
      </c>
      <c r="K119" s="55">
        <v>2300</v>
      </c>
    </row>
    <row r="120" spans="1:11" ht="15">
      <c r="A120" s="55">
        <v>109</v>
      </c>
      <c r="B120" s="55" t="s">
        <v>516</v>
      </c>
      <c r="C120" s="55"/>
      <c r="D120" s="55"/>
      <c r="E120" s="55"/>
      <c r="F120" s="55"/>
      <c r="G120" s="110"/>
      <c r="H120" s="110"/>
      <c r="I120" s="55"/>
      <c r="J120" s="55"/>
      <c r="K120" s="55"/>
    </row>
    <row r="121" spans="1:11" ht="15">
      <c r="A121" s="56"/>
      <c r="B121" s="62" t="s">
        <v>503</v>
      </c>
      <c r="C121" s="62"/>
      <c r="D121" s="62"/>
      <c r="E121" s="62"/>
      <c r="F121" s="62"/>
      <c r="G121" s="115"/>
      <c r="H121" s="115"/>
      <c r="I121" s="62" t="s">
        <v>173</v>
      </c>
      <c r="J121" s="62">
        <f>SUM(J72:J120)</f>
        <v>602303</v>
      </c>
      <c r="K121" s="62">
        <f>SUM(K72:K120)</f>
        <v>327112.9099999999</v>
      </c>
    </row>
    <row r="122" spans="1:11" ht="15">
      <c r="A122" s="55" t="s">
        <v>173</v>
      </c>
      <c r="B122" s="55"/>
      <c r="C122" s="106" t="s">
        <v>42</v>
      </c>
      <c r="D122" s="107"/>
      <c r="E122" s="107"/>
      <c r="F122" s="107"/>
      <c r="G122" s="107"/>
      <c r="H122" s="107"/>
      <c r="I122" s="108"/>
      <c r="J122" s="55"/>
      <c r="K122" s="55"/>
    </row>
    <row r="123" spans="1:11" ht="15">
      <c r="A123" s="55">
        <v>110</v>
      </c>
      <c r="B123" s="55" t="s">
        <v>53</v>
      </c>
      <c r="C123" s="55">
        <v>101470002</v>
      </c>
      <c r="D123" s="55" t="s">
        <v>14</v>
      </c>
      <c r="E123" s="55">
        <v>161</v>
      </c>
      <c r="F123" s="55">
        <v>1979</v>
      </c>
      <c r="G123" s="110">
        <v>1979</v>
      </c>
      <c r="H123" s="110"/>
      <c r="I123" s="55">
        <v>1</v>
      </c>
      <c r="J123" s="55">
        <v>161</v>
      </c>
      <c r="K123" s="55">
        <v>161</v>
      </c>
    </row>
    <row r="124" spans="1:11" ht="15">
      <c r="A124" s="55">
        <v>111</v>
      </c>
      <c r="B124" s="55" t="s">
        <v>540</v>
      </c>
      <c r="C124" s="55">
        <v>101450003</v>
      </c>
      <c r="D124" s="55" t="s">
        <v>14</v>
      </c>
      <c r="E124" s="55">
        <v>2481</v>
      </c>
      <c r="F124" s="55">
        <v>2002</v>
      </c>
      <c r="G124" s="110">
        <v>2002</v>
      </c>
      <c r="H124" s="110"/>
      <c r="I124" s="55">
        <v>1</v>
      </c>
      <c r="J124" s="55">
        <v>2481</v>
      </c>
      <c r="K124" s="55">
        <v>2481</v>
      </c>
    </row>
    <row r="125" spans="1:11" ht="15">
      <c r="A125" s="56">
        <v>112</v>
      </c>
      <c r="B125" s="56" t="s">
        <v>541</v>
      </c>
      <c r="C125" s="56">
        <v>101450553</v>
      </c>
      <c r="D125" s="56" t="s">
        <v>14</v>
      </c>
      <c r="E125" s="56">
        <v>2673</v>
      </c>
      <c r="F125" s="56">
        <v>2004</v>
      </c>
      <c r="G125" s="114">
        <v>2004</v>
      </c>
      <c r="H125" s="114"/>
      <c r="I125" s="56">
        <v>1</v>
      </c>
      <c r="J125" s="56">
        <v>2673</v>
      </c>
      <c r="K125" s="56">
        <v>2673</v>
      </c>
    </row>
    <row r="126" spans="1:11" ht="15">
      <c r="A126" s="55">
        <v>113</v>
      </c>
      <c r="B126" s="55" t="s">
        <v>460</v>
      </c>
      <c r="C126" s="55">
        <v>101470005</v>
      </c>
      <c r="D126" s="55" t="s">
        <v>14</v>
      </c>
      <c r="E126" s="55">
        <v>157</v>
      </c>
      <c r="F126" s="55">
        <v>1983</v>
      </c>
      <c r="G126" s="110">
        <v>1983</v>
      </c>
      <c r="H126" s="110"/>
      <c r="I126" s="55">
        <v>1</v>
      </c>
      <c r="J126" s="55">
        <v>157</v>
      </c>
      <c r="K126" s="55">
        <v>157</v>
      </c>
    </row>
    <row r="127" spans="1:11" ht="15">
      <c r="A127" s="55">
        <v>114</v>
      </c>
      <c r="B127" s="55" t="s">
        <v>461</v>
      </c>
      <c r="C127" s="55">
        <v>101470009</v>
      </c>
      <c r="D127" s="55" t="s">
        <v>14</v>
      </c>
      <c r="E127" s="55">
        <v>428</v>
      </c>
      <c r="F127" s="55">
        <v>1988</v>
      </c>
      <c r="G127" s="110">
        <v>1988</v>
      </c>
      <c r="H127" s="110"/>
      <c r="I127" s="55">
        <v>1</v>
      </c>
      <c r="J127" s="55">
        <v>428</v>
      </c>
      <c r="K127" s="55">
        <v>428</v>
      </c>
    </row>
    <row r="128" spans="1:11" ht="15">
      <c r="A128" s="55">
        <v>115</v>
      </c>
      <c r="B128" s="55" t="s">
        <v>542</v>
      </c>
      <c r="C128" s="55">
        <v>101470010</v>
      </c>
      <c r="D128" s="55" t="s">
        <v>14</v>
      </c>
      <c r="E128" s="55">
        <v>196</v>
      </c>
      <c r="F128" s="55">
        <v>1983</v>
      </c>
      <c r="G128" s="110">
        <v>1983</v>
      </c>
      <c r="H128" s="110"/>
      <c r="I128" s="55">
        <v>1</v>
      </c>
      <c r="J128" s="55">
        <v>196</v>
      </c>
      <c r="K128" s="55">
        <v>196</v>
      </c>
    </row>
    <row r="129" spans="1:11" ht="15">
      <c r="A129" s="56">
        <v>116</v>
      </c>
      <c r="B129" s="56" t="s">
        <v>460</v>
      </c>
      <c r="C129" s="56">
        <v>101470011</v>
      </c>
      <c r="D129" s="56" t="s">
        <v>14</v>
      </c>
      <c r="E129" s="56">
        <v>166</v>
      </c>
      <c r="F129" s="56">
        <v>1988</v>
      </c>
      <c r="G129" s="114">
        <v>1988</v>
      </c>
      <c r="H129" s="114"/>
      <c r="I129" s="56">
        <v>1</v>
      </c>
      <c r="J129" s="56">
        <v>166</v>
      </c>
      <c r="K129" s="56">
        <v>166</v>
      </c>
    </row>
    <row r="130" spans="1:11" ht="15">
      <c r="A130" s="55">
        <v>117</v>
      </c>
      <c r="B130" s="55" t="s">
        <v>53</v>
      </c>
      <c r="C130" s="55">
        <v>101470012</v>
      </c>
      <c r="D130" s="55" t="s">
        <v>14</v>
      </c>
      <c r="E130" s="55">
        <v>161</v>
      </c>
      <c r="F130" s="55">
        <v>1979</v>
      </c>
      <c r="G130" s="110">
        <v>1979</v>
      </c>
      <c r="H130" s="110"/>
      <c r="I130" s="55">
        <v>1</v>
      </c>
      <c r="J130" s="55">
        <v>161</v>
      </c>
      <c r="K130" s="55">
        <v>161</v>
      </c>
    </row>
    <row r="131" spans="1:11" ht="15">
      <c r="A131" s="55">
        <v>118</v>
      </c>
      <c r="B131" s="55" t="s">
        <v>460</v>
      </c>
      <c r="C131" s="55">
        <v>101470013</v>
      </c>
      <c r="D131" s="55" t="s">
        <v>14</v>
      </c>
      <c r="E131" s="55">
        <v>166</v>
      </c>
      <c r="F131" s="55">
        <v>1988</v>
      </c>
      <c r="G131" s="110">
        <v>1988</v>
      </c>
      <c r="H131" s="110"/>
      <c r="I131" s="55">
        <v>1</v>
      </c>
      <c r="J131" s="55">
        <v>166</v>
      </c>
      <c r="K131" s="55">
        <v>166</v>
      </c>
    </row>
    <row r="132" spans="1:11" ht="15">
      <c r="A132" s="55">
        <v>119</v>
      </c>
      <c r="B132" s="56" t="s">
        <v>541</v>
      </c>
      <c r="C132" s="55">
        <v>101470015</v>
      </c>
      <c r="D132" s="55" t="s">
        <v>14</v>
      </c>
      <c r="E132" s="55">
        <v>379</v>
      </c>
      <c r="F132" s="55">
        <v>1991</v>
      </c>
      <c r="G132" s="110">
        <v>1991</v>
      </c>
      <c r="H132" s="110"/>
      <c r="I132" s="55">
        <v>1</v>
      </c>
      <c r="J132" s="55">
        <v>379</v>
      </c>
      <c r="K132" s="55">
        <v>379</v>
      </c>
    </row>
    <row r="133" spans="1:11" ht="15">
      <c r="A133" s="55">
        <v>120</v>
      </c>
      <c r="B133" s="55" t="s">
        <v>199</v>
      </c>
      <c r="C133" s="55">
        <v>101490291</v>
      </c>
      <c r="D133" s="55" t="s">
        <v>14</v>
      </c>
      <c r="E133" s="55">
        <v>2500</v>
      </c>
      <c r="F133" s="55">
        <v>2000</v>
      </c>
      <c r="G133" s="110">
        <v>2000</v>
      </c>
      <c r="H133" s="110"/>
      <c r="I133" s="55">
        <v>1</v>
      </c>
      <c r="J133" s="55">
        <v>2500</v>
      </c>
      <c r="K133" s="55">
        <v>2126.96</v>
      </c>
    </row>
    <row r="134" spans="1:11" ht="15">
      <c r="A134" s="56">
        <v>121</v>
      </c>
      <c r="B134" s="56" t="s">
        <v>543</v>
      </c>
      <c r="C134" s="56">
        <v>101490002</v>
      </c>
      <c r="D134" s="56" t="s">
        <v>14</v>
      </c>
      <c r="E134" s="56">
        <v>485</v>
      </c>
      <c r="F134" s="56">
        <v>1976</v>
      </c>
      <c r="G134" s="114">
        <v>1976</v>
      </c>
      <c r="H134" s="114"/>
      <c r="I134" s="56">
        <v>1</v>
      </c>
      <c r="J134" s="56">
        <v>485</v>
      </c>
      <c r="K134" s="56">
        <v>485</v>
      </c>
    </row>
    <row r="135" spans="1:11" ht="15">
      <c r="A135" s="55">
        <v>122</v>
      </c>
      <c r="B135" s="55" t="s">
        <v>544</v>
      </c>
      <c r="C135" s="55">
        <v>101490004</v>
      </c>
      <c r="D135" s="55" t="s">
        <v>14</v>
      </c>
      <c r="E135" s="55">
        <v>531</v>
      </c>
      <c r="F135" s="55">
        <v>1987</v>
      </c>
      <c r="G135" s="110">
        <v>1987</v>
      </c>
      <c r="H135" s="110"/>
      <c r="I135" s="55">
        <v>1</v>
      </c>
      <c r="J135" s="55">
        <v>531</v>
      </c>
      <c r="K135" s="55">
        <v>531</v>
      </c>
    </row>
    <row r="136" spans="1:11" ht="15">
      <c r="A136" s="55">
        <v>123</v>
      </c>
      <c r="B136" s="56" t="s">
        <v>543</v>
      </c>
      <c r="C136" s="55">
        <v>101490005</v>
      </c>
      <c r="D136" s="55" t="s">
        <v>14</v>
      </c>
      <c r="E136" s="55">
        <v>485</v>
      </c>
      <c r="F136" s="55">
        <v>1982</v>
      </c>
      <c r="G136" s="110">
        <v>1982</v>
      </c>
      <c r="H136" s="110"/>
      <c r="I136" s="55">
        <v>1</v>
      </c>
      <c r="J136" s="55">
        <v>485</v>
      </c>
      <c r="K136" s="55">
        <v>485</v>
      </c>
    </row>
    <row r="137" spans="1:11" ht="15">
      <c r="A137" s="55">
        <v>124</v>
      </c>
      <c r="B137" s="55" t="s">
        <v>75</v>
      </c>
      <c r="C137" s="55">
        <v>101490007</v>
      </c>
      <c r="D137" s="55" t="s">
        <v>14</v>
      </c>
      <c r="E137" s="55">
        <v>255</v>
      </c>
      <c r="F137" s="55">
        <v>2002</v>
      </c>
      <c r="G137" s="110">
        <v>2002</v>
      </c>
      <c r="H137" s="110"/>
      <c r="I137" s="55">
        <v>1</v>
      </c>
      <c r="J137" s="55">
        <v>255</v>
      </c>
      <c r="K137" s="55">
        <v>255</v>
      </c>
    </row>
    <row r="138" spans="1:11" ht="15">
      <c r="A138" s="56">
        <v>125</v>
      </c>
      <c r="B138" s="56" t="s">
        <v>545</v>
      </c>
      <c r="C138" s="56">
        <v>101470768</v>
      </c>
      <c r="D138" s="56" t="s">
        <v>14</v>
      </c>
      <c r="E138" s="56">
        <v>10280</v>
      </c>
      <c r="F138" s="56">
        <v>2013</v>
      </c>
      <c r="G138" s="114">
        <v>2013</v>
      </c>
      <c r="H138" s="114"/>
      <c r="I138" s="56">
        <v>1</v>
      </c>
      <c r="J138" s="56">
        <v>10280</v>
      </c>
      <c r="K138" s="56">
        <v>5058.04</v>
      </c>
    </row>
    <row r="139" spans="1:11" ht="15">
      <c r="A139" s="55"/>
      <c r="B139" s="57" t="s">
        <v>503</v>
      </c>
      <c r="C139" s="57"/>
      <c r="D139" s="57"/>
      <c r="E139" s="57"/>
      <c r="F139" s="57"/>
      <c r="G139" s="105"/>
      <c r="H139" s="105"/>
      <c r="I139" s="57"/>
      <c r="J139" s="57">
        <f>SUM(J123:J138)</f>
        <v>21504</v>
      </c>
      <c r="K139" s="57">
        <f>SUM(K123:K138)</f>
        <v>15909</v>
      </c>
    </row>
    <row r="140" spans="1:11" ht="15">
      <c r="A140" s="55"/>
      <c r="B140" s="55"/>
      <c r="C140" s="106" t="s">
        <v>219</v>
      </c>
      <c r="D140" s="107"/>
      <c r="E140" s="107"/>
      <c r="F140" s="107"/>
      <c r="G140" s="107"/>
      <c r="H140" s="107"/>
      <c r="I140" s="108"/>
      <c r="J140" s="55"/>
      <c r="K140" s="55"/>
    </row>
    <row r="141" spans="1:11" ht="15">
      <c r="A141" s="55">
        <v>126</v>
      </c>
      <c r="B141" s="55" t="s">
        <v>546</v>
      </c>
      <c r="C141" s="55">
        <v>101440110</v>
      </c>
      <c r="D141" s="55" t="s">
        <v>14</v>
      </c>
      <c r="E141" s="55">
        <v>691</v>
      </c>
      <c r="F141" s="55">
        <v>1979</v>
      </c>
      <c r="G141" s="110">
        <v>1979</v>
      </c>
      <c r="H141" s="110"/>
      <c r="I141" s="55">
        <v>1</v>
      </c>
      <c r="J141" s="55">
        <v>691</v>
      </c>
      <c r="K141" s="55">
        <v>691</v>
      </c>
    </row>
    <row r="142" spans="1:11" ht="15">
      <c r="A142" s="56">
        <v>127</v>
      </c>
      <c r="B142" s="56" t="s">
        <v>547</v>
      </c>
      <c r="C142" s="56">
        <v>101470111</v>
      </c>
      <c r="D142" s="56" t="s">
        <v>14</v>
      </c>
      <c r="E142" s="56">
        <v>261</v>
      </c>
      <c r="F142" s="56">
        <v>1965</v>
      </c>
      <c r="G142" s="114">
        <v>1965</v>
      </c>
      <c r="H142" s="114"/>
      <c r="I142" s="56">
        <v>1</v>
      </c>
      <c r="J142" s="56">
        <v>261</v>
      </c>
      <c r="K142" s="56">
        <v>261</v>
      </c>
    </row>
    <row r="143" spans="1:11" ht="15">
      <c r="A143" s="55">
        <v>128</v>
      </c>
      <c r="B143" s="56" t="s">
        <v>547</v>
      </c>
      <c r="C143" s="55">
        <v>101470112</v>
      </c>
      <c r="D143" s="56" t="s">
        <v>14</v>
      </c>
      <c r="E143" s="56">
        <v>261</v>
      </c>
      <c r="F143" s="56">
        <v>1965</v>
      </c>
      <c r="G143" s="114">
        <v>1965</v>
      </c>
      <c r="H143" s="114"/>
      <c r="I143" s="56">
        <v>1</v>
      </c>
      <c r="J143" s="56">
        <v>261</v>
      </c>
      <c r="K143" s="56">
        <v>261</v>
      </c>
    </row>
    <row r="144" spans="1:11" ht="15">
      <c r="A144" s="55">
        <v>129</v>
      </c>
      <c r="B144" s="56" t="s">
        <v>547</v>
      </c>
      <c r="C144" s="55">
        <v>101470113</v>
      </c>
      <c r="D144" s="56" t="s">
        <v>14</v>
      </c>
      <c r="E144" s="56">
        <v>261</v>
      </c>
      <c r="F144" s="56">
        <v>1965</v>
      </c>
      <c r="G144" s="114">
        <v>1965</v>
      </c>
      <c r="H144" s="114"/>
      <c r="I144" s="56">
        <v>1</v>
      </c>
      <c r="J144" s="56">
        <v>261</v>
      </c>
      <c r="K144" s="56">
        <v>261</v>
      </c>
    </row>
    <row r="145" spans="1:11" ht="15">
      <c r="A145" s="55">
        <v>130</v>
      </c>
      <c r="B145" s="56" t="s">
        <v>547</v>
      </c>
      <c r="C145" s="55">
        <v>101470114</v>
      </c>
      <c r="D145" s="55" t="s">
        <v>14</v>
      </c>
      <c r="E145" s="55">
        <v>214</v>
      </c>
      <c r="F145" s="55">
        <v>1978</v>
      </c>
      <c r="G145" s="110">
        <v>1978</v>
      </c>
      <c r="H145" s="110"/>
      <c r="I145" s="55">
        <v>1</v>
      </c>
      <c r="J145" s="55">
        <v>214</v>
      </c>
      <c r="K145" s="55">
        <v>214</v>
      </c>
    </row>
    <row r="146" spans="1:11" ht="15">
      <c r="A146" s="56">
        <v>131</v>
      </c>
      <c r="B146" s="56" t="s">
        <v>547</v>
      </c>
      <c r="C146" s="56">
        <v>101470115</v>
      </c>
      <c r="D146" s="56" t="s">
        <v>14</v>
      </c>
      <c r="E146" s="56">
        <v>214</v>
      </c>
      <c r="F146" s="56">
        <v>1983</v>
      </c>
      <c r="G146" s="114">
        <v>1983</v>
      </c>
      <c r="H146" s="114"/>
      <c r="I146" s="56">
        <v>1</v>
      </c>
      <c r="J146" s="56">
        <v>214</v>
      </c>
      <c r="K146" s="56">
        <v>214</v>
      </c>
    </row>
    <row r="147" spans="1:11" ht="15">
      <c r="A147" s="55">
        <v>132</v>
      </c>
      <c r="B147" s="55" t="s">
        <v>548</v>
      </c>
      <c r="C147" s="55">
        <v>101470116</v>
      </c>
      <c r="D147" s="55" t="s">
        <v>14</v>
      </c>
      <c r="E147" s="55">
        <v>193</v>
      </c>
      <c r="F147" s="55">
        <v>1979</v>
      </c>
      <c r="G147" s="110">
        <v>1979</v>
      </c>
      <c r="H147" s="110"/>
      <c r="I147" s="55">
        <v>1</v>
      </c>
      <c r="J147" s="55">
        <v>193</v>
      </c>
      <c r="K147" s="55">
        <v>193</v>
      </c>
    </row>
    <row r="148" spans="1:11" ht="15">
      <c r="A148" s="55">
        <v>133</v>
      </c>
      <c r="B148" s="55" t="s">
        <v>548</v>
      </c>
      <c r="C148" s="55">
        <v>101470117</v>
      </c>
      <c r="D148" s="55" t="s">
        <v>14</v>
      </c>
      <c r="E148" s="55">
        <v>194</v>
      </c>
      <c r="F148" s="55">
        <v>1979</v>
      </c>
      <c r="G148" s="110">
        <v>1979</v>
      </c>
      <c r="H148" s="110"/>
      <c r="I148" s="55">
        <v>1</v>
      </c>
      <c r="J148" s="55">
        <v>194</v>
      </c>
      <c r="K148" s="55">
        <v>193</v>
      </c>
    </row>
    <row r="149" spans="1:11" ht="15">
      <c r="A149" s="55">
        <v>134</v>
      </c>
      <c r="B149" s="55" t="s">
        <v>548</v>
      </c>
      <c r="C149" s="55">
        <v>101470118</v>
      </c>
      <c r="D149" s="55" t="s">
        <v>14</v>
      </c>
      <c r="E149" s="55">
        <v>194</v>
      </c>
      <c r="F149" s="55">
        <v>1979</v>
      </c>
      <c r="G149" s="110">
        <v>1979</v>
      </c>
      <c r="H149" s="110"/>
      <c r="I149" s="55">
        <v>1</v>
      </c>
      <c r="J149" s="55">
        <v>194</v>
      </c>
      <c r="K149" s="55">
        <v>194</v>
      </c>
    </row>
    <row r="150" spans="1:11" ht="15">
      <c r="A150" s="56">
        <v>135</v>
      </c>
      <c r="B150" s="55" t="s">
        <v>548</v>
      </c>
      <c r="C150" s="56">
        <v>101470120</v>
      </c>
      <c r="D150" s="56" t="s">
        <v>14</v>
      </c>
      <c r="E150" s="56">
        <v>214</v>
      </c>
      <c r="F150" s="56">
        <v>1979</v>
      </c>
      <c r="G150" s="114">
        <v>1979</v>
      </c>
      <c r="H150" s="114"/>
      <c r="I150" s="56">
        <v>1</v>
      </c>
      <c r="J150" s="56">
        <v>214</v>
      </c>
      <c r="K150" s="56">
        <v>214</v>
      </c>
    </row>
    <row r="151" spans="1:11" ht="15">
      <c r="A151" s="55">
        <v>136</v>
      </c>
      <c r="B151" s="55" t="s">
        <v>548</v>
      </c>
      <c r="C151" s="55">
        <v>101470121</v>
      </c>
      <c r="D151" s="55" t="s">
        <v>14</v>
      </c>
      <c r="E151" s="55">
        <v>214</v>
      </c>
      <c r="F151" s="55">
        <v>1979</v>
      </c>
      <c r="G151" s="110">
        <v>1979</v>
      </c>
      <c r="H151" s="110"/>
      <c r="I151" s="55">
        <v>1</v>
      </c>
      <c r="J151" s="55">
        <v>214</v>
      </c>
      <c r="K151" s="55">
        <v>214</v>
      </c>
    </row>
    <row r="152" spans="1:11" ht="15">
      <c r="A152" s="55">
        <v>137</v>
      </c>
      <c r="B152" s="55" t="s">
        <v>548</v>
      </c>
      <c r="C152" s="55">
        <v>101470123</v>
      </c>
      <c r="D152" s="55" t="s">
        <v>14</v>
      </c>
      <c r="E152" s="55">
        <v>214</v>
      </c>
      <c r="F152" s="55">
        <v>1980</v>
      </c>
      <c r="G152" s="110">
        <v>1980</v>
      </c>
      <c r="H152" s="110"/>
      <c r="I152" s="55">
        <v>1</v>
      </c>
      <c r="J152" s="55">
        <v>214</v>
      </c>
      <c r="K152" s="55">
        <v>214</v>
      </c>
    </row>
    <row r="153" spans="1:11" ht="15">
      <c r="A153" s="55">
        <v>138</v>
      </c>
      <c r="B153" s="55" t="s">
        <v>549</v>
      </c>
      <c r="C153" s="55">
        <v>101470124</v>
      </c>
      <c r="D153" s="55" t="s">
        <v>14</v>
      </c>
      <c r="E153" s="55">
        <v>51195</v>
      </c>
      <c r="F153" s="55">
        <v>1986</v>
      </c>
      <c r="G153" s="110">
        <v>1986</v>
      </c>
      <c r="H153" s="110"/>
      <c r="I153" s="55">
        <v>1</v>
      </c>
      <c r="J153" s="55">
        <v>51195</v>
      </c>
      <c r="K153" s="55">
        <v>51195</v>
      </c>
    </row>
    <row r="154" spans="1:11" ht="15">
      <c r="A154" s="55">
        <v>139</v>
      </c>
      <c r="B154" s="55" t="s">
        <v>550</v>
      </c>
      <c r="C154" s="55">
        <v>101470125</v>
      </c>
      <c r="D154" s="55" t="s">
        <v>14</v>
      </c>
      <c r="E154" s="55">
        <v>381</v>
      </c>
      <c r="F154" s="55">
        <v>1993</v>
      </c>
      <c r="G154" s="110">
        <v>1993</v>
      </c>
      <c r="H154" s="110"/>
      <c r="I154" s="55">
        <v>1</v>
      </c>
      <c r="J154" s="55">
        <v>381</v>
      </c>
      <c r="K154" s="55">
        <v>381</v>
      </c>
    </row>
    <row r="155" spans="1:11" ht="15">
      <c r="A155" s="56"/>
      <c r="B155" s="56" t="s">
        <v>551</v>
      </c>
      <c r="C155" s="56"/>
      <c r="D155" s="56"/>
      <c r="E155" s="56"/>
      <c r="F155" s="56"/>
      <c r="G155" s="114"/>
      <c r="H155" s="114"/>
      <c r="I155" s="56"/>
      <c r="J155" s="56"/>
      <c r="K155" s="56"/>
    </row>
    <row r="156" spans="1:11" ht="15">
      <c r="A156" s="55">
        <v>140</v>
      </c>
      <c r="B156" s="55" t="s">
        <v>552</v>
      </c>
      <c r="C156" s="55">
        <v>101470127</v>
      </c>
      <c r="D156" s="55" t="s">
        <v>14</v>
      </c>
      <c r="E156" s="55">
        <v>32596</v>
      </c>
      <c r="F156" s="55">
        <v>1989</v>
      </c>
      <c r="G156" s="110">
        <v>1989</v>
      </c>
      <c r="H156" s="110"/>
      <c r="I156" s="55">
        <v>1</v>
      </c>
      <c r="J156" s="55">
        <v>32596</v>
      </c>
      <c r="K156" s="55">
        <v>32596</v>
      </c>
    </row>
    <row r="157" spans="1:11" ht="15">
      <c r="A157" s="55"/>
      <c r="B157" s="55" t="s">
        <v>553</v>
      </c>
      <c r="C157" s="55"/>
      <c r="D157" s="55"/>
      <c r="E157" s="55"/>
      <c r="F157" s="55"/>
      <c r="G157" s="110"/>
      <c r="H157" s="110"/>
      <c r="I157" s="55"/>
      <c r="J157" s="55"/>
      <c r="K157" s="55"/>
    </row>
    <row r="158" spans="1:11" ht="15">
      <c r="A158" s="55">
        <v>141</v>
      </c>
      <c r="B158" s="55" t="s">
        <v>554</v>
      </c>
      <c r="C158" s="55">
        <v>101450005</v>
      </c>
      <c r="D158" s="55" t="s">
        <v>14</v>
      </c>
      <c r="E158" s="55">
        <v>247</v>
      </c>
      <c r="F158" s="55">
        <v>1980</v>
      </c>
      <c r="G158" s="110">
        <v>1980</v>
      </c>
      <c r="H158" s="110"/>
      <c r="I158" s="55">
        <v>1</v>
      </c>
      <c r="J158" s="55">
        <v>247</v>
      </c>
      <c r="K158" s="55">
        <v>247</v>
      </c>
    </row>
    <row r="159" spans="1:11" ht="15">
      <c r="A159" s="56">
        <v>142</v>
      </c>
      <c r="B159" s="55" t="s">
        <v>554</v>
      </c>
      <c r="C159" s="56">
        <v>101450006</v>
      </c>
      <c r="D159" s="56" t="s">
        <v>14</v>
      </c>
      <c r="E159" s="56">
        <v>247</v>
      </c>
      <c r="F159" s="56">
        <v>1979</v>
      </c>
      <c r="G159" s="114">
        <v>1979</v>
      </c>
      <c r="H159" s="114"/>
      <c r="I159" s="56">
        <v>1</v>
      </c>
      <c r="J159" s="56">
        <v>247</v>
      </c>
      <c r="K159" s="56">
        <v>247</v>
      </c>
    </row>
    <row r="160" spans="1:11" ht="15">
      <c r="A160" s="55">
        <v>143</v>
      </c>
      <c r="B160" s="55" t="s">
        <v>555</v>
      </c>
      <c r="C160" s="55">
        <v>101470585</v>
      </c>
      <c r="D160" s="55" t="s">
        <v>14</v>
      </c>
      <c r="E160" s="55">
        <v>271246</v>
      </c>
      <c r="F160" s="55">
        <v>2005</v>
      </c>
      <c r="G160" s="110">
        <v>2005</v>
      </c>
      <c r="H160" s="110"/>
      <c r="I160" s="55">
        <v>1</v>
      </c>
      <c r="J160" s="55">
        <v>271246</v>
      </c>
      <c r="K160" s="55">
        <v>271246</v>
      </c>
    </row>
    <row r="161" spans="1:11" ht="15">
      <c r="A161" s="55">
        <v>144</v>
      </c>
      <c r="B161" s="55" t="s">
        <v>556</v>
      </c>
      <c r="C161" s="55">
        <v>101470608</v>
      </c>
      <c r="D161" s="55" t="s">
        <v>14</v>
      </c>
      <c r="E161" s="55">
        <v>9641</v>
      </c>
      <c r="F161" s="55">
        <v>2007</v>
      </c>
      <c r="G161" s="110">
        <v>2007</v>
      </c>
      <c r="H161" s="110"/>
      <c r="I161" s="55">
        <v>1</v>
      </c>
      <c r="J161" s="55">
        <v>9641</v>
      </c>
      <c r="K161" s="55">
        <v>9641</v>
      </c>
    </row>
    <row r="162" spans="1:11" ht="15">
      <c r="A162" s="55">
        <v>145</v>
      </c>
      <c r="B162" s="55" t="s">
        <v>557</v>
      </c>
      <c r="C162" s="55">
        <v>101440024</v>
      </c>
      <c r="D162" s="55" t="s">
        <v>502</v>
      </c>
      <c r="E162" s="55">
        <v>3268</v>
      </c>
      <c r="F162" s="55">
        <v>2008</v>
      </c>
      <c r="G162" s="110">
        <v>2008</v>
      </c>
      <c r="H162" s="110"/>
      <c r="I162" s="55">
        <v>1</v>
      </c>
      <c r="J162" s="55">
        <v>3268</v>
      </c>
      <c r="K162" s="55">
        <v>3268</v>
      </c>
    </row>
    <row r="163" spans="1:11" ht="15">
      <c r="A163" s="56">
        <v>146</v>
      </c>
      <c r="B163" s="55" t="s">
        <v>557</v>
      </c>
      <c r="C163" s="56">
        <v>101440023</v>
      </c>
      <c r="D163" s="56" t="s">
        <v>14</v>
      </c>
      <c r="E163" s="56">
        <v>2619</v>
      </c>
      <c r="F163" s="56">
        <v>2008</v>
      </c>
      <c r="G163" s="114">
        <v>2008</v>
      </c>
      <c r="H163" s="114"/>
      <c r="I163" s="56">
        <v>1</v>
      </c>
      <c r="J163" s="56">
        <v>2619</v>
      </c>
      <c r="K163" s="56">
        <v>2619</v>
      </c>
    </row>
    <row r="164" spans="1:11" ht="15">
      <c r="A164" s="55">
        <v>147</v>
      </c>
      <c r="B164" s="55" t="s">
        <v>557</v>
      </c>
      <c r="C164" s="55">
        <v>101440025</v>
      </c>
      <c r="D164" s="55" t="s">
        <v>14</v>
      </c>
      <c r="E164" s="55">
        <v>3268</v>
      </c>
      <c r="F164" s="55">
        <v>2008</v>
      </c>
      <c r="G164" s="110">
        <v>2008</v>
      </c>
      <c r="H164" s="110"/>
      <c r="I164" s="55">
        <v>1</v>
      </c>
      <c r="J164" s="55">
        <v>3268</v>
      </c>
      <c r="K164" s="55">
        <v>3268</v>
      </c>
    </row>
    <row r="165" spans="1:11" ht="15">
      <c r="A165" s="55">
        <v>148</v>
      </c>
      <c r="B165" s="55" t="s">
        <v>558</v>
      </c>
      <c r="C165" s="55">
        <v>101470771</v>
      </c>
      <c r="D165" s="55" t="s">
        <v>14</v>
      </c>
      <c r="E165" s="55">
        <v>44980</v>
      </c>
      <c r="F165" s="55">
        <v>2013</v>
      </c>
      <c r="G165" s="110">
        <v>2013</v>
      </c>
      <c r="H165" s="110"/>
      <c r="I165" s="55">
        <v>1</v>
      </c>
      <c r="J165" s="55">
        <v>44980</v>
      </c>
      <c r="K165" s="55">
        <v>20617.96</v>
      </c>
    </row>
    <row r="166" spans="1:11" ht="15">
      <c r="A166" s="55" t="s">
        <v>173</v>
      </c>
      <c r="B166" s="55" t="s">
        <v>559</v>
      </c>
      <c r="C166" s="55"/>
      <c r="D166" s="55"/>
      <c r="E166" s="55"/>
      <c r="F166" s="55"/>
      <c r="G166" s="110"/>
      <c r="H166" s="110"/>
      <c r="I166" s="55"/>
      <c r="J166" s="55"/>
      <c r="K166" s="55"/>
    </row>
    <row r="167" spans="1:11" ht="15">
      <c r="A167" s="56">
        <v>149</v>
      </c>
      <c r="B167" s="56" t="s">
        <v>556</v>
      </c>
      <c r="C167" s="56">
        <v>101470782</v>
      </c>
      <c r="D167" s="56" t="s">
        <v>14</v>
      </c>
      <c r="E167" s="56">
        <v>56250</v>
      </c>
      <c r="F167" s="56">
        <v>2016</v>
      </c>
      <c r="G167" s="114">
        <v>2016</v>
      </c>
      <c r="H167" s="114"/>
      <c r="I167" s="56">
        <v>1</v>
      </c>
      <c r="J167" s="56">
        <v>56250</v>
      </c>
      <c r="K167" s="56">
        <v>9375</v>
      </c>
    </row>
    <row r="168" spans="1:11" ht="15">
      <c r="A168" s="55">
        <v>150</v>
      </c>
      <c r="B168" s="55" t="s">
        <v>560</v>
      </c>
      <c r="C168" s="55">
        <v>101470783</v>
      </c>
      <c r="D168" s="55" t="s">
        <v>14</v>
      </c>
      <c r="E168" s="55">
        <v>1094610</v>
      </c>
      <c r="F168" s="55">
        <v>2016</v>
      </c>
      <c r="G168" s="110">
        <v>2016</v>
      </c>
      <c r="H168" s="110"/>
      <c r="I168" s="55">
        <v>1</v>
      </c>
      <c r="J168" s="55">
        <v>1094610</v>
      </c>
      <c r="K168" s="55">
        <v>155069.75</v>
      </c>
    </row>
    <row r="169" spans="1:11" ht="15">
      <c r="A169" s="55"/>
      <c r="B169" s="55" t="s">
        <v>561</v>
      </c>
      <c r="C169" s="55"/>
      <c r="D169" s="55"/>
      <c r="E169" s="55"/>
      <c r="F169" s="55"/>
      <c r="G169" s="110"/>
      <c r="H169" s="110"/>
      <c r="I169" s="55"/>
      <c r="J169" s="55"/>
      <c r="K169" s="55"/>
    </row>
    <row r="170" spans="1:11" ht="15">
      <c r="A170" s="55" t="s">
        <v>173</v>
      </c>
      <c r="B170" s="57" t="s">
        <v>503</v>
      </c>
      <c r="C170" s="57"/>
      <c r="D170" s="57"/>
      <c r="E170" s="57"/>
      <c r="F170" s="57"/>
      <c r="G170" s="105"/>
      <c r="H170" s="105"/>
      <c r="I170" s="57"/>
      <c r="J170" s="57">
        <f>SUM(J141:J169)</f>
        <v>1573673</v>
      </c>
      <c r="K170" s="57">
        <f>SUM(K141:K169)</f>
        <v>562894.71</v>
      </c>
    </row>
    <row r="171" spans="1:11" ht="15">
      <c r="A171" s="56"/>
      <c r="B171" s="56"/>
      <c r="C171" s="116" t="s">
        <v>562</v>
      </c>
      <c r="D171" s="117"/>
      <c r="E171" s="117"/>
      <c r="F171" s="117"/>
      <c r="G171" s="117"/>
      <c r="H171" s="117"/>
      <c r="I171" s="118"/>
      <c r="J171" s="56"/>
      <c r="K171" s="56"/>
    </row>
    <row r="172" spans="1:11" ht="15">
      <c r="A172" s="55">
        <v>151</v>
      </c>
      <c r="B172" s="55" t="s">
        <v>563</v>
      </c>
      <c r="C172" s="55">
        <v>101470671</v>
      </c>
      <c r="D172" s="55" t="s">
        <v>14</v>
      </c>
      <c r="E172" s="55">
        <v>1535</v>
      </c>
      <c r="F172" s="55">
        <v>2009</v>
      </c>
      <c r="G172" s="110">
        <v>2009</v>
      </c>
      <c r="H172" s="110"/>
      <c r="I172" s="55">
        <v>1</v>
      </c>
      <c r="J172" s="55">
        <v>1535</v>
      </c>
      <c r="K172" s="55">
        <v>1535</v>
      </c>
    </row>
    <row r="173" spans="1:11" ht="15">
      <c r="A173" s="55"/>
      <c r="B173" s="55" t="s">
        <v>564</v>
      </c>
      <c r="C173" s="55"/>
      <c r="D173" s="55"/>
      <c r="E173" s="55"/>
      <c r="F173" s="55"/>
      <c r="G173" s="110"/>
      <c r="H173" s="110"/>
      <c r="I173" s="55"/>
      <c r="J173" s="55"/>
      <c r="K173" s="55"/>
    </row>
    <row r="174" spans="1:11" ht="15">
      <c r="A174" s="55">
        <v>152</v>
      </c>
      <c r="B174" s="55" t="s">
        <v>565</v>
      </c>
      <c r="C174" s="55">
        <v>101470597</v>
      </c>
      <c r="D174" s="55" t="s">
        <v>14</v>
      </c>
      <c r="E174" s="55">
        <v>82202</v>
      </c>
      <c r="F174" s="55">
        <v>2006</v>
      </c>
      <c r="G174" s="110">
        <v>2006</v>
      </c>
      <c r="H174" s="110"/>
      <c r="I174" s="55">
        <v>1</v>
      </c>
      <c r="J174" s="55">
        <v>82202</v>
      </c>
      <c r="K174" s="55">
        <v>82202</v>
      </c>
    </row>
    <row r="175" spans="1:11" ht="15">
      <c r="A175" s="55">
        <v>153</v>
      </c>
      <c r="B175" s="55" t="s">
        <v>566</v>
      </c>
      <c r="C175" s="55">
        <v>101470737</v>
      </c>
      <c r="D175" s="55" t="s">
        <v>14</v>
      </c>
      <c r="E175" s="55">
        <v>86000</v>
      </c>
      <c r="F175" s="55">
        <v>2011</v>
      </c>
      <c r="G175" s="110">
        <v>2011</v>
      </c>
      <c r="H175" s="110"/>
      <c r="I175" s="55">
        <v>1</v>
      </c>
      <c r="J175" s="55">
        <v>86000</v>
      </c>
      <c r="K175" s="55">
        <v>55904.04</v>
      </c>
    </row>
    <row r="176" spans="1:11" ht="15">
      <c r="A176" s="56"/>
      <c r="B176" s="62" t="s">
        <v>503</v>
      </c>
      <c r="C176" s="62"/>
      <c r="D176" s="62"/>
      <c r="E176" s="62"/>
      <c r="F176" s="62"/>
      <c r="G176" s="115"/>
      <c r="H176" s="115"/>
      <c r="I176" s="62"/>
      <c r="J176" s="62">
        <f>SUM(J172:J175)</f>
        <v>169737</v>
      </c>
      <c r="K176" s="62">
        <f>SUM(K172:K175)</f>
        <v>139641.04</v>
      </c>
    </row>
    <row r="177" spans="1:11" ht="15">
      <c r="A177" s="55"/>
      <c r="B177" s="55"/>
      <c r="C177" s="106" t="s">
        <v>431</v>
      </c>
      <c r="D177" s="107"/>
      <c r="E177" s="107"/>
      <c r="F177" s="107"/>
      <c r="G177" s="107"/>
      <c r="H177" s="107"/>
      <c r="I177" s="108"/>
      <c r="J177" s="55"/>
      <c r="K177" s="55"/>
    </row>
    <row r="178" spans="1:11" ht="15">
      <c r="A178" s="55">
        <v>154</v>
      </c>
      <c r="B178" s="55" t="s">
        <v>567</v>
      </c>
      <c r="C178" s="55">
        <v>101440017</v>
      </c>
      <c r="D178" s="55" t="s">
        <v>14</v>
      </c>
      <c r="E178" s="55">
        <v>168</v>
      </c>
      <c r="F178" s="55">
        <v>1982</v>
      </c>
      <c r="G178" s="110">
        <v>1982</v>
      </c>
      <c r="H178" s="110"/>
      <c r="I178" s="55">
        <v>1</v>
      </c>
      <c r="J178" s="55">
        <v>168</v>
      </c>
      <c r="K178" s="55">
        <v>168</v>
      </c>
    </row>
    <row r="179" spans="1:11" ht="15">
      <c r="A179" s="55">
        <v>155</v>
      </c>
      <c r="B179" s="55" t="s">
        <v>568</v>
      </c>
      <c r="C179" s="55">
        <v>101470684</v>
      </c>
      <c r="D179" s="55" t="s">
        <v>14</v>
      </c>
      <c r="E179" s="55">
        <v>1417</v>
      </c>
      <c r="F179" s="55">
        <v>2010</v>
      </c>
      <c r="G179" s="110">
        <v>2010</v>
      </c>
      <c r="H179" s="110"/>
      <c r="I179" s="55">
        <v>1</v>
      </c>
      <c r="J179" s="55">
        <v>1417</v>
      </c>
      <c r="K179" s="55">
        <v>1207.3</v>
      </c>
    </row>
    <row r="180" spans="1:11" ht="15">
      <c r="A180" s="55"/>
      <c r="B180" s="57" t="s">
        <v>503</v>
      </c>
      <c r="C180" s="57"/>
      <c r="D180" s="57"/>
      <c r="E180" s="57"/>
      <c r="F180" s="57"/>
      <c r="G180" s="105"/>
      <c r="H180" s="105"/>
      <c r="I180" s="57"/>
      <c r="J180" s="57">
        <f>SUM(J178:J179)</f>
        <v>1585</v>
      </c>
      <c r="K180" s="57">
        <f>SUM(K178:K179)</f>
        <v>1375.3</v>
      </c>
    </row>
    <row r="181" spans="1:11" ht="15">
      <c r="A181" s="56"/>
      <c r="B181" s="56"/>
      <c r="C181" s="116" t="s">
        <v>139</v>
      </c>
      <c r="D181" s="117"/>
      <c r="E181" s="117"/>
      <c r="F181" s="117"/>
      <c r="G181" s="117"/>
      <c r="H181" s="117"/>
      <c r="I181" s="118"/>
      <c r="J181" s="56"/>
      <c r="K181" s="56"/>
    </row>
    <row r="182" spans="1:11" ht="15">
      <c r="A182" s="55">
        <v>156</v>
      </c>
      <c r="B182" s="55" t="s">
        <v>543</v>
      </c>
      <c r="C182" s="55">
        <v>101490015</v>
      </c>
      <c r="D182" s="55" t="s">
        <v>14</v>
      </c>
      <c r="E182" s="55">
        <v>517</v>
      </c>
      <c r="F182" s="55">
        <v>1981</v>
      </c>
      <c r="G182" s="110">
        <v>1981</v>
      </c>
      <c r="H182" s="110"/>
      <c r="I182" s="55">
        <v>1</v>
      </c>
      <c r="J182" s="55">
        <v>517</v>
      </c>
      <c r="K182" s="55">
        <v>517</v>
      </c>
    </row>
    <row r="183" spans="1:11" ht="15">
      <c r="A183" s="55">
        <v>157</v>
      </c>
      <c r="B183" s="55" t="s">
        <v>542</v>
      </c>
      <c r="C183" s="55">
        <v>101470071</v>
      </c>
      <c r="D183" s="55" t="s">
        <v>14</v>
      </c>
      <c r="E183" s="55">
        <v>196</v>
      </c>
      <c r="F183" s="55">
        <v>1982</v>
      </c>
      <c r="G183" s="110">
        <v>1982</v>
      </c>
      <c r="H183" s="110"/>
      <c r="I183" s="55">
        <v>1</v>
      </c>
      <c r="J183" s="55">
        <v>196</v>
      </c>
      <c r="K183" s="55">
        <v>196</v>
      </c>
    </row>
    <row r="184" spans="1:11" ht="15">
      <c r="A184" s="55">
        <v>158</v>
      </c>
      <c r="B184" s="55" t="s">
        <v>569</v>
      </c>
      <c r="C184" s="55">
        <v>101470603</v>
      </c>
      <c r="D184" s="55" t="s">
        <v>14</v>
      </c>
      <c r="E184" s="55">
        <v>4751</v>
      </c>
      <c r="F184" s="55">
        <v>2008</v>
      </c>
      <c r="G184" s="110">
        <v>2008</v>
      </c>
      <c r="H184" s="110"/>
      <c r="I184" s="55">
        <v>1</v>
      </c>
      <c r="J184" s="55">
        <v>4751</v>
      </c>
      <c r="K184" s="55">
        <v>4751</v>
      </c>
    </row>
    <row r="185" spans="1:11" ht="15">
      <c r="A185" s="56">
        <v>159</v>
      </c>
      <c r="B185" s="56" t="s">
        <v>570</v>
      </c>
      <c r="C185" s="56">
        <v>101470477</v>
      </c>
      <c r="D185" s="56" t="s">
        <v>14</v>
      </c>
      <c r="E185" s="56">
        <v>304</v>
      </c>
      <c r="F185" s="56">
        <v>2008</v>
      </c>
      <c r="G185" s="114">
        <v>2008</v>
      </c>
      <c r="H185" s="114"/>
      <c r="I185" s="56">
        <v>1</v>
      </c>
      <c r="J185" s="56">
        <v>304</v>
      </c>
      <c r="K185" s="56">
        <v>304</v>
      </c>
    </row>
    <row r="186" spans="1:11" ht="15">
      <c r="A186" s="55">
        <v>160</v>
      </c>
      <c r="B186" s="55" t="s">
        <v>569</v>
      </c>
      <c r="C186" s="55">
        <v>101470634</v>
      </c>
      <c r="D186" s="55" t="s">
        <v>14</v>
      </c>
      <c r="E186" s="55">
        <v>5080</v>
      </c>
      <c r="F186" s="55">
        <v>2008</v>
      </c>
      <c r="G186" s="110">
        <v>2008</v>
      </c>
      <c r="H186" s="110"/>
      <c r="I186" s="55">
        <v>1</v>
      </c>
      <c r="J186" s="55">
        <v>5080</v>
      </c>
      <c r="K186" s="55">
        <v>5080</v>
      </c>
    </row>
    <row r="187" spans="1:11" ht="15">
      <c r="A187" s="55">
        <v>161</v>
      </c>
      <c r="B187" s="55" t="s">
        <v>548</v>
      </c>
      <c r="C187" s="55">
        <v>101470119</v>
      </c>
      <c r="D187" s="55" t="s">
        <v>14</v>
      </c>
      <c r="E187" s="55">
        <v>194</v>
      </c>
      <c r="F187" s="55">
        <v>1979</v>
      </c>
      <c r="G187" s="110">
        <v>1979</v>
      </c>
      <c r="H187" s="110"/>
      <c r="I187" s="55">
        <v>1</v>
      </c>
      <c r="J187" s="55">
        <v>194</v>
      </c>
      <c r="K187" s="55">
        <v>194</v>
      </c>
    </row>
    <row r="188" spans="1:11" ht="15">
      <c r="A188" s="55">
        <v>162</v>
      </c>
      <c r="B188" s="55" t="s">
        <v>571</v>
      </c>
      <c r="C188" s="55">
        <v>101470732</v>
      </c>
      <c r="D188" s="55" t="s">
        <v>14</v>
      </c>
      <c r="E188" s="55">
        <v>1500</v>
      </c>
      <c r="F188" s="55">
        <v>2011</v>
      </c>
      <c r="G188" s="110">
        <v>2011</v>
      </c>
      <c r="H188" s="110"/>
      <c r="I188" s="55">
        <v>1</v>
      </c>
      <c r="J188" s="55">
        <v>1500</v>
      </c>
      <c r="K188" s="55">
        <v>1500</v>
      </c>
    </row>
    <row r="189" spans="1:11" ht="15">
      <c r="A189" s="56"/>
      <c r="B189" s="56" t="s">
        <v>572</v>
      </c>
      <c r="C189" s="56"/>
      <c r="D189" s="56"/>
      <c r="E189" s="56"/>
      <c r="F189" s="56"/>
      <c r="G189" s="114"/>
      <c r="H189" s="114"/>
      <c r="I189" s="56"/>
      <c r="J189" s="56"/>
      <c r="K189" s="56"/>
    </row>
    <row r="190" spans="1:11" ht="15">
      <c r="A190" s="55">
        <v>163</v>
      </c>
      <c r="B190" s="55" t="s">
        <v>573</v>
      </c>
      <c r="C190" s="55">
        <v>101490284</v>
      </c>
      <c r="D190" s="55" t="s">
        <v>14</v>
      </c>
      <c r="E190" s="55">
        <v>1600</v>
      </c>
      <c r="F190" s="55">
        <v>2010</v>
      </c>
      <c r="G190" s="110">
        <v>2010</v>
      </c>
      <c r="H190" s="110"/>
      <c r="I190" s="55">
        <v>1</v>
      </c>
      <c r="J190" s="55">
        <v>1600</v>
      </c>
      <c r="K190" s="55">
        <v>1355.96</v>
      </c>
    </row>
    <row r="191" spans="1:11" ht="15">
      <c r="A191" s="55">
        <v>164</v>
      </c>
      <c r="B191" s="55" t="s">
        <v>574</v>
      </c>
      <c r="C191" s="55">
        <v>101490314</v>
      </c>
      <c r="D191" s="55" t="s">
        <v>14</v>
      </c>
      <c r="E191" s="55">
        <v>3550</v>
      </c>
      <c r="F191" s="55">
        <v>2016</v>
      </c>
      <c r="G191" s="110">
        <v>2016</v>
      </c>
      <c r="H191" s="110"/>
      <c r="I191" s="55">
        <v>1</v>
      </c>
      <c r="J191" s="55">
        <v>3550</v>
      </c>
      <c r="K191" s="55">
        <v>769.14</v>
      </c>
    </row>
    <row r="192" spans="1:11" ht="15">
      <c r="A192" s="55">
        <v>165</v>
      </c>
      <c r="B192" s="55" t="s">
        <v>575</v>
      </c>
      <c r="C192" s="55">
        <v>101470786</v>
      </c>
      <c r="D192" s="55" t="s">
        <v>14</v>
      </c>
      <c r="E192" s="55">
        <v>13000</v>
      </c>
      <c r="F192" s="55">
        <v>2017</v>
      </c>
      <c r="G192" s="110">
        <v>2017</v>
      </c>
      <c r="H192" s="110"/>
      <c r="I192" s="55">
        <v>1</v>
      </c>
      <c r="J192" s="55">
        <v>13000</v>
      </c>
      <c r="K192" s="55">
        <v>1083.32</v>
      </c>
    </row>
    <row r="193" spans="1:11" ht="15">
      <c r="A193" s="56"/>
      <c r="B193" s="62" t="s">
        <v>503</v>
      </c>
      <c r="C193" s="62"/>
      <c r="D193" s="62"/>
      <c r="E193" s="62"/>
      <c r="F193" s="62"/>
      <c r="G193" s="115"/>
      <c r="H193" s="115"/>
      <c r="I193" s="62"/>
      <c r="J193" s="62">
        <f>SUM(J182:J192)</f>
        <v>30692</v>
      </c>
      <c r="K193" s="62">
        <f>SUM(K182:K192)</f>
        <v>15750.419999999998</v>
      </c>
    </row>
    <row r="194" spans="1:11" ht="15">
      <c r="A194" s="55"/>
      <c r="B194" s="55"/>
      <c r="C194" s="106" t="s">
        <v>236</v>
      </c>
      <c r="D194" s="107"/>
      <c r="E194" s="107"/>
      <c r="F194" s="107"/>
      <c r="G194" s="107"/>
      <c r="H194" s="107"/>
      <c r="I194" s="108"/>
      <c r="J194" s="55"/>
      <c r="K194" s="55"/>
    </row>
    <row r="195" spans="1:11" ht="15">
      <c r="A195" s="55">
        <v>166</v>
      </c>
      <c r="B195" s="55" t="s">
        <v>576</v>
      </c>
      <c r="C195" s="55">
        <v>101490250</v>
      </c>
      <c r="D195" s="55" t="s">
        <v>14</v>
      </c>
      <c r="E195" s="55">
        <v>18664</v>
      </c>
      <c r="F195" s="55">
        <v>2006</v>
      </c>
      <c r="G195" s="110">
        <v>2006</v>
      </c>
      <c r="H195" s="110"/>
      <c r="I195" s="55">
        <v>1</v>
      </c>
      <c r="J195" s="55">
        <v>18664</v>
      </c>
      <c r="K195" s="55">
        <v>18664</v>
      </c>
    </row>
    <row r="196" spans="1:11" ht="15">
      <c r="A196" s="55">
        <v>167</v>
      </c>
      <c r="B196" s="55" t="s">
        <v>577</v>
      </c>
      <c r="C196" s="55">
        <v>101490275</v>
      </c>
      <c r="D196" s="55" t="s">
        <v>14</v>
      </c>
      <c r="E196" s="55">
        <v>6548</v>
      </c>
      <c r="F196" s="55">
        <v>2008</v>
      </c>
      <c r="G196" s="110">
        <v>2008</v>
      </c>
      <c r="H196" s="110"/>
      <c r="I196" s="55">
        <v>1</v>
      </c>
      <c r="J196" s="55">
        <v>6548</v>
      </c>
      <c r="K196" s="55">
        <v>6326.07</v>
      </c>
    </row>
    <row r="197" spans="1:11" ht="15">
      <c r="A197" s="56">
        <v>168</v>
      </c>
      <c r="B197" s="55" t="s">
        <v>577</v>
      </c>
      <c r="C197" s="56">
        <v>101490276</v>
      </c>
      <c r="D197" s="56" t="s">
        <v>14</v>
      </c>
      <c r="E197" s="56">
        <v>6548</v>
      </c>
      <c r="F197" s="56">
        <v>2008</v>
      </c>
      <c r="G197" s="114">
        <v>2008</v>
      </c>
      <c r="H197" s="114"/>
      <c r="I197" s="56">
        <v>1</v>
      </c>
      <c r="J197" s="56">
        <v>6548</v>
      </c>
      <c r="K197" s="56">
        <v>6326.07</v>
      </c>
    </row>
    <row r="198" spans="1:11" ht="15">
      <c r="A198" s="55">
        <v>169</v>
      </c>
      <c r="B198" s="55" t="s">
        <v>578</v>
      </c>
      <c r="C198" s="55">
        <v>101490286</v>
      </c>
      <c r="D198" s="55" t="s">
        <v>14</v>
      </c>
      <c r="E198" s="55">
        <v>34140</v>
      </c>
      <c r="F198" s="55">
        <v>2010</v>
      </c>
      <c r="G198" s="110">
        <v>2010</v>
      </c>
      <c r="H198" s="110"/>
      <c r="I198" s="55">
        <v>1</v>
      </c>
      <c r="J198" s="55">
        <v>34140</v>
      </c>
      <c r="K198" s="55">
        <v>29025</v>
      </c>
    </row>
    <row r="199" spans="1:11" ht="15">
      <c r="A199" s="55">
        <v>170</v>
      </c>
      <c r="B199" s="55" t="s">
        <v>579</v>
      </c>
      <c r="C199" s="55">
        <v>101490285</v>
      </c>
      <c r="D199" s="55" t="s">
        <v>14</v>
      </c>
      <c r="E199" s="55">
        <v>23280</v>
      </c>
      <c r="F199" s="55">
        <v>2010</v>
      </c>
      <c r="G199" s="110">
        <v>2010</v>
      </c>
      <c r="H199" s="110"/>
      <c r="I199" s="55">
        <v>1</v>
      </c>
      <c r="J199" s="55">
        <v>23280</v>
      </c>
      <c r="K199" s="55">
        <v>19788</v>
      </c>
    </row>
    <row r="200" spans="1:11" ht="15">
      <c r="A200" s="55">
        <v>171</v>
      </c>
      <c r="B200" s="55" t="s">
        <v>580</v>
      </c>
      <c r="C200" s="55">
        <v>101490318</v>
      </c>
      <c r="D200" s="55" t="s">
        <v>14</v>
      </c>
      <c r="E200" s="55">
        <v>55850</v>
      </c>
      <c r="F200" s="55">
        <v>2016</v>
      </c>
      <c r="G200" s="110">
        <v>2016</v>
      </c>
      <c r="H200" s="110"/>
      <c r="I200" s="55">
        <v>1</v>
      </c>
      <c r="J200" s="55">
        <v>55850</v>
      </c>
      <c r="K200" s="55">
        <v>9773.79</v>
      </c>
    </row>
    <row r="201" spans="1:11" ht="15">
      <c r="A201" s="55">
        <v>172</v>
      </c>
      <c r="B201" s="55" t="s">
        <v>581</v>
      </c>
      <c r="C201" s="55">
        <v>101490319</v>
      </c>
      <c r="D201" s="55" t="s">
        <v>14</v>
      </c>
      <c r="E201" s="55">
        <v>9150</v>
      </c>
      <c r="F201" s="55">
        <v>2016</v>
      </c>
      <c r="G201" s="110">
        <v>2016</v>
      </c>
      <c r="H201" s="110"/>
      <c r="I201" s="55">
        <v>1</v>
      </c>
      <c r="J201" s="55">
        <v>9150</v>
      </c>
      <c r="K201" s="55">
        <v>1601.25</v>
      </c>
    </row>
    <row r="202" spans="1:11" ht="15">
      <c r="A202" s="56"/>
      <c r="B202" s="62" t="s">
        <v>503</v>
      </c>
      <c r="C202" s="62"/>
      <c r="D202" s="62"/>
      <c r="E202" s="62"/>
      <c r="F202" s="62"/>
      <c r="G202" s="115"/>
      <c r="H202" s="115"/>
      <c r="I202" s="62"/>
      <c r="J202" s="62">
        <f>SUM(J195:J201)</f>
        <v>154180</v>
      </c>
      <c r="K202" s="62">
        <f>SUM(K195:K201)</f>
        <v>91504.18</v>
      </c>
    </row>
    <row r="203" spans="1:11" ht="15">
      <c r="A203" s="55"/>
      <c r="B203" s="55"/>
      <c r="C203" s="106" t="s">
        <v>54</v>
      </c>
      <c r="D203" s="107"/>
      <c r="E203" s="107"/>
      <c r="F203" s="107"/>
      <c r="G203" s="107"/>
      <c r="H203" s="107"/>
      <c r="I203" s="108"/>
      <c r="J203" s="55"/>
      <c r="K203" s="55"/>
    </row>
    <row r="204" spans="1:11" ht="15">
      <c r="A204" s="55">
        <v>173</v>
      </c>
      <c r="B204" s="55" t="s">
        <v>582</v>
      </c>
      <c r="C204" s="55">
        <v>101450009</v>
      </c>
      <c r="D204" s="55" t="s">
        <v>14</v>
      </c>
      <c r="E204" s="55">
        <v>459</v>
      </c>
      <c r="F204" s="55">
        <v>1986</v>
      </c>
      <c r="G204" s="110">
        <v>1986</v>
      </c>
      <c r="H204" s="110"/>
      <c r="I204" s="55">
        <v>1</v>
      </c>
      <c r="J204" s="55">
        <v>459</v>
      </c>
      <c r="K204" s="55">
        <v>459</v>
      </c>
    </row>
    <row r="205" spans="1:11" ht="15">
      <c r="A205" s="55">
        <v>174</v>
      </c>
      <c r="B205" s="55" t="s">
        <v>583</v>
      </c>
      <c r="C205" s="55">
        <v>101450010</v>
      </c>
      <c r="D205" s="55" t="s">
        <v>14</v>
      </c>
      <c r="E205" s="55">
        <v>264</v>
      </c>
      <c r="F205" s="55">
        <v>1982</v>
      </c>
      <c r="G205" s="110">
        <v>1982</v>
      </c>
      <c r="H205" s="110"/>
      <c r="I205" s="55">
        <v>1</v>
      </c>
      <c r="J205" s="55">
        <v>264</v>
      </c>
      <c r="K205" s="55">
        <v>264</v>
      </c>
    </row>
    <row r="206" spans="1:11" ht="15">
      <c r="A206" s="55">
        <v>175</v>
      </c>
      <c r="B206" s="55" t="s">
        <v>460</v>
      </c>
      <c r="C206" s="55">
        <v>101470135</v>
      </c>
      <c r="D206" s="55" t="s">
        <v>14</v>
      </c>
      <c r="E206" s="55">
        <v>166</v>
      </c>
      <c r="F206" s="55">
        <v>1988</v>
      </c>
      <c r="G206" s="110">
        <v>1988</v>
      </c>
      <c r="H206" s="110"/>
      <c r="I206" s="55">
        <v>1</v>
      </c>
      <c r="J206" s="55">
        <v>166</v>
      </c>
      <c r="K206" s="55">
        <v>166</v>
      </c>
    </row>
    <row r="207" spans="1:11" ht="15">
      <c r="A207" s="56">
        <v>176</v>
      </c>
      <c r="B207" s="56" t="s">
        <v>584</v>
      </c>
      <c r="C207" s="56">
        <v>101490054</v>
      </c>
      <c r="D207" s="56" t="s">
        <v>14</v>
      </c>
      <c r="E207" s="56">
        <v>179</v>
      </c>
      <c r="F207" s="56">
        <v>1980</v>
      </c>
      <c r="G207" s="114">
        <v>1980</v>
      </c>
      <c r="H207" s="114"/>
      <c r="I207" s="56">
        <v>1</v>
      </c>
      <c r="J207" s="56">
        <v>179</v>
      </c>
      <c r="K207" s="56">
        <v>179</v>
      </c>
    </row>
    <row r="208" spans="1:11" ht="15">
      <c r="A208" s="55">
        <v>177</v>
      </c>
      <c r="B208" s="55" t="s">
        <v>544</v>
      </c>
      <c r="C208" s="55">
        <v>101490056</v>
      </c>
      <c r="D208" s="55" t="s">
        <v>14</v>
      </c>
      <c r="E208" s="55">
        <v>455</v>
      </c>
      <c r="F208" s="55">
        <v>1984</v>
      </c>
      <c r="G208" s="110">
        <v>1984</v>
      </c>
      <c r="H208" s="110"/>
      <c r="I208" s="55">
        <v>1</v>
      </c>
      <c r="J208" s="55">
        <v>455</v>
      </c>
      <c r="K208" s="55">
        <v>455</v>
      </c>
    </row>
    <row r="209" spans="1:11" ht="15">
      <c r="A209" s="55">
        <v>178</v>
      </c>
      <c r="B209" s="55" t="s">
        <v>543</v>
      </c>
      <c r="C209" s="55">
        <v>101490068</v>
      </c>
      <c r="D209" s="55" t="s">
        <v>14</v>
      </c>
      <c r="E209" s="55">
        <v>485</v>
      </c>
      <c r="F209" s="55">
        <v>1982</v>
      </c>
      <c r="G209" s="110">
        <v>1982</v>
      </c>
      <c r="H209" s="110"/>
      <c r="I209" s="55">
        <v>1</v>
      </c>
      <c r="J209" s="55">
        <v>485</v>
      </c>
      <c r="K209" s="55">
        <v>485</v>
      </c>
    </row>
    <row r="210" spans="1:11" ht="15">
      <c r="A210" s="55">
        <v>179</v>
      </c>
      <c r="B210" s="55" t="s">
        <v>543</v>
      </c>
      <c r="C210" s="55">
        <v>101490188</v>
      </c>
      <c r="D210" s="55" t="s">
        <v>14</v>
      </c>
      <c r="E210" s="55">
        <v>500</v>
      </c>
      <c r="F210" s="55">
        <v>1982</v>
      </c>
      <c r="G210" s="110">
        <v>1982</v>
      </c>
      <c r="H210" s="110"/>
      <c r="I210" s="55">
        <v>1</v>
      </c>
      <c r="J210" s="55">
        <v>500</v>
      </c>
      <c r="K210" s="55">
        <v>500</v>
      </c>
    </row>
    <row r="211" spans="1:11" ht="15">
      <c r="A211" s="56">
        <v>180</v>
      </c>
      <c r="B211" s="56" t="s">
        <v>585</v>
      </c>
      <c r="C211" s="56">
        <v>101490679</v>
      </c>
      <c r="D211" s="56" t="s">
        <v>14</v>
      </c>
      <c r="E211" s="56">
        <v>1000</v>
      </c>
      <c r="F211" s="56">
        <v>2010</v>
      </c>
      <c r="G211" s="114">
        <v>2010</v>
      </c>
      <c r="H211" s="114"/>
      <c r="I211" s="56">
        <v>1</v>
      </c>
      <c r="J211" s="56">
        <v>1000</v>
      </c>
      <c r="K211" s="56">
        <v>845.96</v>
      </c>
    </row>
    <row r="212" spans="1:11" ht="15">
      <c r="A212" s="55">
        <v>181</v>
      </c>
      <c r="B212" s="55" t="s">
        <v>485</v>
      </c>
      <c r="C212" s="55">
        <v>101490289</v>
      </c>
      <c r="D212" s="55" t="s">
        <v>14</v>
      </c>
      <c r="E212" s="55">
        <v>2400</v>
      </c>
      <c r="F212" s="55">
        <v>2011</v>
      </c>
      <c r="G212" s="110">
        <v>2011</v>
      </c>
      <c r="H212" s="110"/>
      <c r="I212" s="55">
        <v>1</v>
      </c>
      <c r="J212" s="55">
        <v>2400</v>
      </c>
      <c r="K212" s="55">
        <v>1660</v>
      </c>
    </row>
    <row r="213" spans="1:11" ht="15">
      <c r="A213" s="55">
        <v>182</v>
      </c>
      <c r="B213" s="55" t="s">
        <v>586</v>
      </c>
      <c r="C213" s="55">
        <v>101490288</v>
      </c>
      <c r="D213" s="55" t="s">
        <v>14</v>
      </c>
      <c r="E213" s="55">
        <v>1499</v>
      </c>
      <c r="F213" s="55">
        <v>2011</v>
      </c>
      <c r="G213" s="110">
        <v>2011</v>
      </c>
      <c r="H213" s="110"/>
      <c r="I213" s="55">
        <v>1</v>
      </c>
      <c r="J213" s="55">
        <v>1499</v>
      </c>
      <c r="K213" s="55">
        <v>1030.73</v>
      </c>
    </row>
    <row r="214" spans="1:11" ht="15">
      <c r="A214" s="55"/>
      <c r="B214" s="55" t="s">
        <v>587</v>
      </c>
      <c r="C214" s="55"/>
      <c r="D214" s="55"/>
      <c r="E214" s="55"/>
      <c r="F214" s="55"/>
      <c r="G214" s="110"/>
      <c r="H214" s="110"/>
      <c r="I214" s="55"/>
      <c r="J214" s="55"/>
      <c r="K214" s="55"/>
    </row>
    <row r="215" spans="1:11" ht="15">
      <c r="A215" s="56">
        <v>183</v>
      </c>
      <c r="B215" s="56" t="s">
        <v>588</v>
      </c>
      <c r="C215" s="56">
        <v>101490297</v>
      </c>
      <c r="D215" s="56" t="s">
        <v>14</v>
      </c>
      <c r="E215" s="56">
        <v>1885</v>
      </c>
      <c r="F215" s="56">
        <v>2011</v>
      </c>
      <c r="G215" s="114">
        <v>2011</v>
      </c>
      <c r="H215" s="114"/>
      <c r="I215" s="56">
        <v>1</v>
      </c>
      <c r="J215" s="56">
        <v>1885</v>
      </c>
      <c r="K215" s="56">
        <v>1072.36</v>
      </c>
    </row>
    <row r="216" spans="1:11" ht="15">
      <c r="A216" s="55">
        <v>184</v>
      </c>
      <c r="B216" s="55" t="s">
        <v>589</v>
      </c>
      <c r="C216" s="55">
        <v>101480108</v>
      </c>
      <c r="D216" s="55" t="s">
        <v>14</v>
      </c>
      <c r="E216" s="55">
        <v>3290</v>
      </c>
      <c r="F216" s="55"/>
      <c r="G216" s="110"/>
      <c r="H216" s="110"/>
      <c r="I216" s="55">
        <v>1</v>
      </c>
      <c r="J216" s="55">
        <v>3290</v>
      </c>
      <c r="K216" s="55">
        <v>3290</v>
      </c>
    </row>
    <row r="217" spans="1:11" ht="15">
      <c r="A217" s="55">
        <v>185</v>
      </c>
      <c r="B217" s="55" t="s">
        <v>590</v>
      </c>
      <c r="C217" s="55">
        <v>101480023</v>
      </c>
      <c r="D217" s="55" t="s">
        <v>14</v>
      </c>
      <c r="E217" s="55">
        <v>2831</v>
      </c>
      <c r="F217" s="55">
        <v>2003</v>
      </c>
      <c r="G217" s="110">
        <v>2003</v>
      </c>
      <c r="H217" s="110"/>
      <c r="I217" s="55">
        <v>1</v>
      </c>
      <c r="J217" s="55">
        <v>2831</v>
      </c>
      <c r="K217" s="55">
        <v>2831</v>
      </c>
    </row>
    <row r="218" spans="1:11" ht="15">
      <c r="A218" s="55">
        <v>186</v>
      </c>
      <c r="B218" s="55" t="s">
        <v>385</v>
      </c>
      <c r="C218" s="55">
        <v>101480083</v>
      </c>
      <c r="D218" s="55" t="s">
        <v>14</v>
      </c>
      <c r="E218" s="55">
        <v>3504</v>
      </c>
      <c r="F218" s="55">
        <v>2008</v>
      </c>
      <c r="G218" s="110">
        <v>2008</v>
      </c>
      <c r="H218" s="110"/>
      <c r="I218" s="55">
        <v>1</v>
      </c>
      <c r="J218" s="55">
        <v>3504</v>
      </c>
      <c r="K218" s="55">
        <v>3504</v>
      </c>
    </row>
    <row r="219" spans="1:11" ht="15">
      <c r="A219" s="56"/>
      <c r="B219" s="62" t="s">
        <v>503</v>
      </c>
      <c r="C219" s="62"/>
      <c r="D219" s="62"/>
      <c r="E219" s="62"/>
      <c r="F219" s="62"/>
      <c r="G219" s="115"/>
      <c r="H219" s="115"/>
      <c r="I219" s="62"/>
      <c r="J219" s="62">
        <f>SUM(J204:J218)</f>
        <v>18917</v>
      </c>
      <c r="K219" s="62">
        <f>SUM(K204:K218)</f>
        <v>16742.05</v>
      </c>
    </row>
    <row r="220" spans="1:11" ht="15">
      <c r="A220" s="55"/>
      <c r="B220" s="55"/>
      <c r="C220" s="106" t="s">
        <v>48</v>
      </c>
      <c r="D220" s="107"/>
      <c r="E220" s="107"/>
      <c r="F220" s="107"/>
      <c r="G220" s="107"/>
      <c r="H220" s="107"/>
      <c r="I220" s="108"/>
      <c r="J220" s="55"/>
      <c r="K220" s="55"/>
    </row>
    <row r="221" spans="1:11" ht="15">
      <c r="A221" s="55">
        <v>187</v>
      </c>
      <c r="B221" s="55" t="s">
        <v>542</v>
      </c>
      <c r="C221" s="55">
        <v>101470144</v>
      </c>
      <c r="D221" s="55" t="s">
        <v>14</v>
      </c>
      <c r="E221" s="55">
        <v>214</v>
      </c>
      <c r="F221" s="55">
        <v>1980</v>
      </c>
      <c r="G221" s="110">
        <v>1980</v>
      </c>
      <c r="H221" s="110"/>
      <c r="I221" s="55">
        <v>1</v>
      </c>
      <c r="J221" s="55">
        <v>214</v>
      </c>
      <c r="K221" s="55">
        <v>214</v>
      </c>
    </row>
    <row r="222" spans="1:11" ht="15">
      <c r="A222" s="55">
        <v>188</v>
      </c>
      <c r="B222" s="55" t="s">
        <v>591</v>
      </c>
      <c r="C222" s="55">
        <v>101470145</v>
      </c>
      <c r="D222" s="55" t="s">
        <v>14</v>
      </c>
      <c r="E222" s="55">
        <v>180</v>
      </c>
      <c r="F222" s="55">
        <v>1979</v>
      </c>
      <c r="G222" s="110">
        <v>1979</v>
      </c>
      <c r="H222" s="110"/>
      <c r="I222" s="55">
        <v>1</v>
      </c>
      <c r="J222" s="55">
        <v>180</v>
      </c>
      <c r="K222" s="55">
        <v>180</v>
      </c>
    </row>
    <row r="223" spans="1:11" ht="15">
      <c r="A223" s="56">
        <v>189</v>
      </c>
      <c r="B223" s="56" t="s">
        <v>592</v>
      </c>
      <c r="C223" s="56">
        <v>101470146</v>
      </c>
      <c r="D223" s="56" t="s">
        <v>14</v>
      </c>
      <c r="E223" s="56">
        <v>180</v>
      </c>
      <c r="F223" s="56">
        <v>1980</v>
      </c>
      <c r="G223" s="114">
        <v>1980</v>
      </c>
      <c r="H223" s="114"/>
      <c r="I223" s="56">
        <v>1</v>
      </c>
      <c r="J223" s="56">
        <v>180</v>
      </c>
      <c r="K223" s="56">
        <v>180</v>
      </c>
    </row>
    <row r="224" spans="1:11" ht="15">
      <c r="A224" s="55">
        <v>190</v>
      </c>
      <c r="B224" s="55" t="s">
        <v>593</v>
      </c>
      <c r="C224" s="55">
        <v>101470147</v>
      </c>
      <c r="D224" s="55" t="s">
        <v>14</v>
      </c>
      <c r="E224" s="55">
        <v>642</v>
      </c>
      <c r="F224" s="55">
        <v>1990</v>
      </c>
      <c r="G224" s="110">
        <v>1990</v>
      </c>
      <c r="H224" s="110"/>
      <c r="I224" s="55">
        <v>1</v>
      </c>
      <c r="J224" s="55">
        <v>642</v>
      </c>
      <c r="K224" s="55">
        <v>642</v>
      </c>
    </row>
    <row r="225" spans="1:11" ht="15">
      <c r="A225" s="55">
        <v>191</v>
      </c>
      <c r="B225" s="55" t="s">
        <v>593</v>
      </c>
      <c r="C225" s="55">
        <v>101470148</v>
      </c>
      <c r="D225" s="55" t="s">
        <v>14</v>
      </c>
      <c r="E225" s="55">
        <v>642</v>
      </c>
      <c r="F225" s="55">
        <v>1990</v>
      </c>
      <c r="G225" s="110">
        <v>1990</v>
      </c>
      <c r="H225" s="110"/>
      <c r="I225" s="55">
        <v>1</v>
      </c>
      <c r="J225" s="55">
        <v>642</v>
      </c>
      <c r="K225" s="55">
        <v>642</v>
      </c>
    </row>
    <row r="226" spans="1:11" ht="15">
      <c r="A226" s="55">
        <v>192</v>
      </c>
      <c r="B226" s="55" t="s">
        <v>511</v>
      </c>
      <c r="C226" s="55">
        <v>101470150</v>
      </c>
      <c r="D226" s="55" t="s">
        <v>14</v>
      </c>
      <c r="E226" s="55">
        <v>157</v>
      </c>
      <c r="F226" s="55">
        <v>1979</v>
      </c>
      <c r="G226" s="110">
        <v>1979</v>
      </c>
      <c r="H226" s="110"/>
      <c r="I226" s="55">
        <v>1</v>
      </c>
      <c r="J226" s="55">
        <v>157</v>
      </c>
      <c r="K226" s="55">
        <v>157</v>
      </c>
    </row>
    <row r="227" spans="1:11" ht="15">
      <c r="A227" s="55">
        <v>193</v>
      </c>
      <c r="B227" s="55" t="s">
        <v>594</v>
      </c>
      <c r="C227" s="55">
        <v>101490064</v>
      </c>
      <c r="D227" s="55" t="s">
        <v>14</v>
      </c>
      <c r="E227" s="55">
        <v>410</v>
      </c>
      <c r="F227" s="55">
        <v>1976</v>
      </c>
      <c r="G227" s="110">
        <v>1976</v>
      </c>
      <c r="H227" s="110"/>
      <c r="I227" s="55">
        <v>1</v>
      </c>
      <c r="J227" s="55">
        <v>410</v>
      </c>
      <c r="K227" s="55">
        <v>410</v>
      </c>
    </row>
    <row r="228" spans="1:11" ht="15">
      <c r="A228" s="56">
        <v>194</v>
      </c>
      <c r="B228" s="56" t="s">
        <v>460</v>
      </c>
      <c r="C228" s="56">
        <v>101470529</v>
      </c>
      <c r="D228" s="56" t="s">
        <v>14</v>
      </c>
      <c r="E228" s="56">
        <v>158</v>
      </c>
      <c r="F228" s="56">
        <v>1984</v>
      </c>
      <c r="G228" s="114">
        <v>1984</v>
      </c>
      <c r="H228" s="114"/>
      <c r="I228" s="56">
        <v>1</v>
      </c>
      <c r="J228" s="56">
        <v>158</v>
      </c>
      <c r="K228" s="56">
        <v>158</v>
      </c>
    </row>
    <row r="229" spans="1:11" ht="15">
      <c r="A229" s="55">
        <v>195</v>
      </c>
      <c r="B229" s="55" t="s">
        <v>595</v>
      </c>
      <c r="C229" s="55">
        <v>101450168</v>
      </c>
      <c r="D229" s="55" t="s">
        <v>14</v>
      </c>
      <c r="E229" s="55">
        <v>224</v>
      </c>
      <c r="F229" s="55">
        <v>1982</v>
      </c>
      <c r="G229" s="110">
        <v>1982</v>
      </c>
      <c r="H229" s="110"/>
      <c r="I229" s="55">
        <v>1</v>
      </c>
      <c r="J229" s="55">
        <v>224</v>
      </c>
      <c r="K229" s="55">
        <v>224</v>
      </c>
    </row>
    <row r="230" spans="1:11" ht="15">
      <c r="A230" s="55">
        <v>196</v>
      </c>
      <c r="B230" s="55" t="s">
        <v>511</v>
      </c>
      <c r="C230" s="55">
        <v>101470522</v>
      </c>
      <c r="D230" s="55" t="s">
        <v>14</v>
      </c>
      <c r="E230" s="55">
        <v>158</v>
      </c>
      <c r="F230" s="55">
        <v>1979</v>
      </c>
      <c r="G230" s="110">
        <v>1979</v>
      </c>
      <c r="H230" s="110"/>
      <c r="I230" s="55">
        <v>1</v>
      </c>
      <c r="J230" s="55">
        <v>158</v>
      </c>
      <c r="K230" s="55">
        <v>158</v>
      </c>
    </row>
    <row r="231" spans="1:11" ht="15">
      <c r="A231" s="55">
        <v>197</v>
      </c>
      <c r="B231" s="55" t="s">
        <v>521</v>
      </c>
      <c r="C231" s="55">
        <v>101470524</v>
      </c>
      <c r="D231" s="55" t="s">
        <v>14</v>
      </c>
      <c r="E231" s="55">
        <v>431</v>
      </c>
      <c r="F231" s="55">
        <v>1962</v>
      </c>
      <c r="G231" s="110">
        <v>1962</v>
      </c>
      <c r="H231" s="110"/>
      <c r="I231" s="55">
        <v>1</v>
      </c>
      <c r="J231" s="55">
        <v>431</v>
      </c>
      <c r="K231" s="55">
        <v>431</v>
      </c>
    </row>
    <row r="232" spans="1:11" ht="15">
      <c r="A232" s="55">
        <v>198</v>
      </c>
      <c r="B232" s="55" t="s">
        <v>596</v>
      </c>
      <c r="C232" s="55">
        <v>101470525</v>
      </c>
      <c r="D232" s="55" t="s">
        <v>14</v>
      </c>
      <c r="E232" s="55">
        <v>281</v>
      </c>
      <c r="F232" s="55">
        <v>1967</v>
      </c>
      <c r="G232" s="110">
        <v>1967</v>
      </c>
      <c r="H232" s="110"/>
      <c r="I232" s="55">
        <v>1</v>
      </c>
      <c r="J232" s="55">
        <v>281</v>
      </c>
      <c r="K232" s="55">
        <v>281</v>
      </c>
    </row>
    <row r="233" spans="1:11" ht="15">
      <c r="A233" s="56"/>
      <c r="B233" s="56" t="s">
        <v>597</v>
      </c>
      <c r="C233" s="56"/>
      <c r="D233" s="56"/>
      <c r="E233" s="56"/>
      <c r="F233" s="56"/>
      <c r="G233" s="114"/>
      <c r="H233" s="114"/>
      <c r="I233" s="56"/>
      <c r="J233" s="56"/>
      <c r="K233" s="56"/>
    </row>
    <row r="234" spans="1:11" ht="15">
      <c r="A234" s="55">
        <v>199</v>
      </c>
      <c r="B234" s="55" t="s">
        <v>53</v>
      </c>
      <c r="C234" s="55">
        <v>101470526</v>
      </c>
      <c r="D234" s="55" t="s">
        <v>14</v>
      </c>
      <c r="E234" s="55">
        <v>161</v>
      </c>
      <c r="F234" s="55">
        <v>1979</v>
      </c>
      <c r="G234" s="110">
        <v>1979</v>
      </c>
      <c r="H234" s="110"/>
      <c r="I234" s="55">
        <v>1</v>
      </c>
      <c r="J234" s="55">
        <v>161</v>
      </c>
      <c r="K234" s="55">
        <v>161</v>
      </c>
    </row>
    <row r="235" spans="1:11" ht="15">
      <c r="A235" s="55">
        <v>200</v>
      </c>
      <c r="B235" s="55" t="s">
        <v>53</v>
      </c>
      <c r="C235" s="55">
        <v>101470528</v>
      </c>
      <c r="D235" s="55" t="s">
        <v>14</v>
      </c>
      <c r="E235" s="55">
        <v>161</v>
      </c>
      <c r="F235" s="55">
        <v>1979</v>
      </c>
      <c r="G235" s="110">
        <v>1979</v>
      </c>
      <c r="H235" s="110"/>
      <c r="I235" s="55">
        <v>1</v>
      </c>
      <c r="J235" s="55">
        <v>161</v>
      </c>
      <c r="K235" s="55">
        <v>161</v>
      </c>
    </row>
    <row r="236" spans="1:11" ht="15">
      <c r="A236" s="55">
        <v>201</v>
      </c>
      <c r="B236" s="56" t="s">
        <v>460</v>
      </c>
      <c r="C236" s="55">
        <v>101470530</v>
      </c>
      <c r="D236" s="55" t="s">
        <v>14</v>
      </c>
      <c r="E236" s="55">
        <v>158</v>
      </c>
      <c r="F236" s="55">
        <v>1984</v>
      </c>
      <c r="G236" s="110">
        <v>1984</v>
      </c>
      <c r="H236" s="110"/>
      <c r="I236" s="55">
        <v>1</v>
      </c>
      <c r="J236" s="55">
        <v>158</v>
      </c>
      <c r="K236" s="55">
        <v>158</v>
      </c>
    </row>
    <row r="237" spans="1:11" ht="15">
      <c r="A237" s="56">
        <v>202</v>
      </c>
      <c r="B237" s="56" t="s">
        <v>598</v>
      </c>
      <c r="C237" s="56">
        <v>101470531</v>
      </c>
      <c r="D237" s="56" t="s">
        <v>14</v>
      </c>
      <c r="E237" s="56">
        <v>230</v>
      </c>
      <c r="F237" s="56">
        <v>1985</v>
      </c>
      <c r="G237" s="114">
        <v>1985</v>
      </c>
      <c r="H237" s="114"/>
      <c r="I237" s="56">
        <v>1</v>
      </c>
      <c r="J237" s="56">
        <v>230</v>
      </c>
      <c r="K237" s="56">
        <v>230</v>
      </c>
    </row>
    <row r="238" spans="1:11" ht="15">
      <c r="A238" s="55">
        <v>203</v>
      </c>
      <c r="B238" s="55" t="s">
        <v>599</v>
      </c>
      <c r="C238" s="55">
        <v>101470532</v>
      </c>
      <c r="D238" s="55" t="s">
        <v>14</v>
      </c>
      <c r="E238" s="55">
        <v>222</v>
      </c>
      <c r="F238" s="55">
        <v>1989</v>
      </c>
      <c r="G238" s="110">
        <v>1989</v>
      </c>
      <c r="H238" s="110"/>
      <c r="I238" s="55">
        <v>1</v>
      </c>
      <c r="J238" s="55">
        <v>222</v>
      </c>
      <c r="K238" s="55">
        <v>222</v>
      </c>
    </row>
    <row r="239" spans="1:11" ht="15">
      <c r="A239" s="55">
        <v>204</v>
      </c>
      <c r="B239" s="55" t="s">
        <v>600</v>
      </c>
      <c r="C239" s="55">
        <v>101470533</v>
      </c>
      <c r="D239" s="55" t="s">
        <v>14</v>
      </c>
      <c r="E239" s="55">
        <v>1549</v>
      </c>
      <c r="F239" s="55">
        <v>1990</v>
      </c>
      <c r="G239" s="110">
        <v>1990</v>
      </c>
      <c r="H239" s="110"/>
      <c r="I239" s="55">
        <v>1</v>
      </c>
      <c r="J239" s="55">
        <v>1549</v>
      </c>
      <c r="K239" s="55">
        <v>1549</v>
      </c>
    </row>
    <row r="240" spans="1:11" ht="15">
      <c r="A240" s="55">
        <v>205</v>
      </c>
      <c r="B240" s="55" t="s">
        <v>461</v>
      </c>
      <c r="C240" s="55">
        <v>101470535</v>
      </c>
      <c r="D240" s="55" t="s">
        <v>14</v>
      </c>
      <c r="E240" s="55">
        <v>428</v>
      </c>
      <c r="F240" s="55">
        <v>1988</v>
      </c>
      <c r="G240" s="110">
        <v>1988</v>
      </c>
      <c r="H240" s="110"/>
      <c r="I240" s="55">
        <v>1</v>
      </c>
      <c r="J240" s="55">
        <v>428</v>
      </c>
      <c r="K240" s="55">
        <v>428</v>
      </c>
    </row>
    <row r="241" spans="1:11" ht="15">
      <c r="A241" s="56">
        <v>206</v>
      </c>
      <c r="B241" s="56" t="s">
        <v>601</v>
      </c>
      <c r="C241" s="56">
        <v>101470536</v>
      </c>
      <c r="D241" s="56" t="s">
        <v>14</v>
      </c>
      <c r="E241" s="56">
        <v>1538</v>
      </c>
      <c r="F241" s="56">
        <v>1990</v>
      </c>
      <c r="G241" s="114">
        <v>1990</v>
      </c>
      <c r="H241" s="114"/>
      <c r="I241" s="56">
        <v>1</v>
      </c>
      <c r="J241" s="56">
        <v>1538</v>
      </c>
      <c r="K241" s="56">
        <v>1538</v>
      </c>
    </row>
    <row r="242" spans="1:11" ht="15">
      <c r="A242" s="55">
        <v>207</v>
      </c>
      <c r="B242" s="55" t="s">
        <v>602</v>
      </c>
      <c r="C242" s="55">
        <v>101470537</v>
      </c>
      <c r="D242" s="55" t="s">
        <v>14</v>
      </c>
      <c r="E242" s="55">
        <v>278</v>
      </c>
      <c r="F242" s="55">
        <v>1990</v>
      </c>
      <c r="G242" s="110">
        <v>1990</v>
      </c>
      <c r="H242" s="110"/>
      <c r="I242" s="55">
        <v>1</v>
      </c>
      <c r="J242" s="55">
        <v>278</v>
      </c>
      <c r="K242" s="55">
        <v>278</v>
      </c>
    </row>
    <row r="243" spans="1:11" ht="15">
      <c r="A243" s="55">
        <v>208</v>
      </c>
      <c r="B243" s="55" t="s">
        <v>603</v>
      </c>
      <c r="C243" s="55">
        <v>101470538</v>
      </c>
      <c r="D243" s="55" t="s">
        <v>14</v>
      </c>
      <c r="E243" s="55">
        <v>3444</v>
      </c>
      <c r="F243" s="55">
        <v>1991</v>
      </c>
      <c r="G243" s="110">
        <v>1991</v>
      </c>
      <c r="H243" s="110"/>
      <c r="I243" s="55">
        <v>1</v>
      </c>
      <c r="J243" s="55">
        <v>3444</v>
      </c>
      <c r="K243" s="55">
        <v>3444</v>
      </c>
    </row>
    <row r="244" spans="1:11" ht="15">
      <c r="A244" s="55">
        <v>209</v>
      </c>
      <c r="B244" s="56" t="s">
        <v>601</v>
      </c>
      <c r="C244" s="55">
        <v>101470539</v>
      </c>
      <c r="D244" s="55" t="s">
        <v>14</v>
      </c>
      <c r="E244" s="55">
        <v>1538</v>
      </c>
      <c r="F244" s="55">
        <v>1991</v>
      </c>
      <c r="G244" s="110">
        <v>1991</v>
      </c>
      <c r="H244" s="110"/>
      <c r="I244" s="55">
        <v>1</v>
      </c>
      <c r="J244" s="55">
        <v>1538</v>
      </c>
      <c r="K244" s="55">
        <v>1538</v>
      </c>
    </row>
    <row r="245" spans="1:11" ht="15">
      <c r="A245" s="56">
        <v>210</v>
      </c>
      <c r="B245" s="56" t="s">
        <v>460</v>
      </c>
      <c r="C245" s="56">
        <v>101470540</v>
      </c>
      <c r="D245" s="56" t="s">
        <v>14</v>
      </c>
      <c r="E245" s="56">
        <v>158</v>
      </c>
      <c r="F245" s="56">
        <v>1985</v>
      </c>
      <c r="G245" s="114">
        <v>1985</v>
      </c>
      <c r="H245" s="114"/>
      <c r="I245" s="56">
        <v>1</v>
      </c>
      <c r="J245" s="56">
        <v>158</v>
      </c>
      <c r="K245" s="56">
        <v>158</v>
      </c>
    </row>
    <row r="246" spans="1:11" ht="15">
      <c r="A246" s="55">
        <v>211</v>
      </c>
      <c r="B246" s="55" t="s">
        <v>604</v>
      </c>
      <c r="C246" s="55">
        <v>101470541</v>
      </c>
      <c r="D246" s="55" t="s">
        <v>14</v>
      </c>
      <c r="E246" s="55">
        <v>4771</v>
      </c>
      <c r="F246" s="55">
        <v>1998</v>
      </c>
      <c r="G246" s="110">
        <v>1998</v>
      </c>
      <c r="H246" s="110"/>
      <c r="I246" s="55">
        <v>1</v>
      </c>
      <c r="J246" s="55">
        <v>4771</v>
      </c>
      <c r="K246" s="55">
        <v>4771</v>
      </c>
    </row>
    <row r="247" spans="1:11" ht="15">
      <c r="A247" s="55">
        <v>212</v>
      </c>
      <c r="B247" s="55" t="s">
        <v>599</v>
      </c>
      <c r="C247" s="55">
        <v>101470542</v>
      </c>
      <c r="D247" s="55" t="s">
        <v>14</v>
      </c>
      <c r="E247" s="55">
        <v>2297</v>
      </c>
      <c r="F247" s="55">
        <v>1998</v>
      </c>
      <c r="G247" s="110">
        <v>1998</v>
      </c>
      <c r="H247" s="110"/>
      <c r="I247" s="55">
        <v>1</v>
      </c>
      <c r="J247" s="55">
        <v>2297</v>
      </c>
      <c r="K247" s="55">
        <v>2297</v>
      </c>
    </row>
    <row r="248" spans="1:11" ht="15">
      <c r="A248" s="55">
        <v>213</v>
      </c>
      <c r="B248" s="55" t="s">
        <v>468</v>
      </c>
      <c r="C248" s="55">
        <v>101490191</v>
      </c>
      <c r="D248" s="55" t="s">
        <v>14</v>
      </c>
      <c r="E248" s="55">
        <v>531</v>
      </c>
      <c r="F248" s="55">
        <v>1986</v>
      </c>
      <c r="G248" s="110">
        <v>1986</v>
      </c>
      <c r="H248" s="110"/>
      <c r="I248" s="55">
        <v>1</v>
      </c>
      <c r="J248" s="55">
        <v>531</v>
      </c>
      <c r="K248" s="55">
        <v>531</v>
      </c>
    </row>
    <row r="249" spans="1:11" ht="15">
      <c r="A249" s="56">
        <v>214</v>
      </c>
      <c r="B249" s="56" t="s">
        <v>605</v>
      </c>
      <c r="C249" s="56">
        <v>101490192</v>
      </c>
      <c r="D249" s="56" t="s">
        <v>14</v>
      </c>
      <c r="E249" s="56">
        <v>598</v>
      </c>
      <c r="F249" s="56">
        <v>1989</v>
      </c>
      <c r="G249" s="114">
        <v>1989</v>
      </c>
      <c r="H249" s="114"/>
      <c r="I249" s="56">
        <v>1</v>
      </c>
      <c r="J249" s="56">
        <v>598</v>
      </c>
      <c r="K249" s="56">
        <v>598</v>
      </c>
    </row>
    <row r="250" spans="1:11" ht="15">
      <c r="A250" s="55">
        <v>215</v>
      </c>
      <c r="B250" s="55" t="s">
        <v>543</v>
      </c>
      <c r="C250" s="55">
        <v>101490194</v>
      </c>
      <c r="D250" s="55" t="s">
        <v>14</v>
      </c>
      <c r="E250" s="55">
        <v>485</v>
      </c>
      <c r="F250" s="55">
        <v>1982</v>
      </c>
      <c r="G250" s="110">
        <v>1982</v>
      </c>
      <c r="H250" s="110"/>
      <c r="I250" s="55">
        <v>1</v>
      </c>
      <c r="J250" s="55">
        <v>485</v>
      </c>
      <c r="K250" s="55">
        <v>485</v>
      </c>
    </row>
    <row r="251" spans="1:11" ht="15">
      <c r="A251" s="55">
        <v>216</v>
      </c>
      <c r="B251" s="55" t="s">
        <v>606</v>
      </c>
      <c r="C251" s="55">
        <v>101470400</v>
      </c>
      <c r="D251" s="55" t="s">
        <v>14</v>
      </c>
      <c r="E251" s="55">
        <v>1530</v>
      </c>
      <c r="F251" s="55">
        <v>1982</v>
      </c>
      <c r="G251" s="110">
        <v>1982</v>
      </c>
      <c r="H251" s="110"/>
      <c r="I251" s="55">
        <v>1</v>
      </c>
      <c r="J251" s="55">
        <v>1530</v>
      </c>
      <c r="K251" s="55">
        <v>1530</v>
      </c>
    </row>
    <row r="252" spans="1:11" ht="15">
      <c r="A252" s="55">
        <v>217</v>
      </c>
      <c r="B252" s="55" t="s">
        <v>607</v>
      </c>
      <c r="C252" s="55">
        <v>101470401</v>
      </c>
      <c r="D252" s="55" t="s">
        <v>14</v>
      </c>
      <c r="E252" s="55">
        <v>731</v>
      </c>
      <c r="F252" s="55">
        <v>1982</v>
      </c>
      <c r="G252" s="110">
        <v>1982</v>
      </c>
      <c r="H252" s="110"/>
      <c r="I252" s="55">
        <v>1</v>
      </c>
      <c r="J252" s="55">
        <v>731</v>
      </c>
      <c r="K252" s="55">
        <v>731</v>
      </c>
    </row>
    <row r="253" spans="1:11" ht="15">
      <c r="A253" s="55">
        <v>218</v>
      </c>
      <c r="B253" s="55" t="s">
        <v>462</v>
      </c>
      <c r="C253" s="55">
        <v>101470402</v>
      </c>
      <c r="D253" s="55" t="s">
        <v>14</v>
      </c>
      <c r="E253" s="55">
        <v>610</v>
      </c>
      <c r="F253" s="55">
        <v>1982</v>
      </c>
      <c r="G253" s="110">
        <v>1982</v>
      </c>
      <c r="H253" s="110"/>
      <c r="I253" s="55">
        <v>1</v>
      </c>
      <c r="J253" s="55">
        <v>610</v>
      </c>
      <c r="K253" s="55">
        <v>610</v>
      </c>
    </row>
    <row r="254" spans="1:11" ht="15">
      <c r="A254" s="56">
        <v>219</v>
      </c>
      <c r="B254" s="56" t="s">
        <v>608</v>
      </c>
      <c r="C254" s="56">
        <v>101470403</v>
      </c>
      <c r="D254" s="56" t="s">
        <v>14</v>
      </c>
      <c r="E254" s="56">
        <v>1317</v>
      </c>
      <c r="F254" s="56">
        <v>1980</v>
      </c>
      <c r="G254" s="114">
        <v>1980</v>
      </c>
      <c r="H254" s="114"/>
      <c r="I254" s="56">
        <v>1</v>
      </c>
      <c r="J254" s="56">
        <v>1317</v>
      </c>
      <c r="K254" s="56">
        <v>1317</v>
      </c>
    </row>
    <row r="255" spans="1:11" ht="15">
      <c r="A255" s="55">
        <v>220</v>
      </c>
      <c r="B255" s="55" t="s">
        <v>609</v>
      </c>
      <c r="C255" s="55">
        <v>101470404</v>
      </c>
      <c r="D255" s="55" t="s">
        <v>14</v>
      </c>
      <c r="E255" s="55">
        <v>790</v>
      </c>
      <c r="F255" s="55">
        <v>1980</v>
      </c>
      <c r="G255" s="110">
        <v>1980</v>
      </c>
      <c r="H255" s="110"/>
      <c r="I255" s="55">
        <v>1</v>
      </c>
      <c r="J255" s="55">
        <v>790</v>
      </c>
      <c r="K255" s="55">
        <v>790</v>
      </c>
    </row>
    <row r="256" spans="1:11" ht="15">
      <c r="A256" s="55">
        <v>221</v>
      </c>
      <c r="B256" s="55" t="s">
        <v>610</v>
      </c>
      <c r="C256" s="55">
        <v>101480020</v>
      </c>
      <c r="D256" s="55" t="s">
        <v>14</v>
      </c>
      <c r="E256" s="55">
        <v>39191</v>
      </c>
      <c r="F256" s="55">
        <v>1997</v>
      </c>
      <c r="G256" s="110">
        <v>1997</v>
      </c>
      <c r="H256" s="110"/>
      <c r="I256" s="55">
        <v>1</v>
      </c>
      <c r="J256" s="55">
        <v>39191</v>
      </c>
      <c r="K256" s="55">
        <v>39191</v>
      </c>
    </row>
    <row r="257" spans="1:11" ht="15">
      <c r="A257" s="55">
        <v>222</v>
      </c>
      <c r="B257" s="55" t="s">
        <v>611</v>
      </c>
      <c r="C257" s="55">
        <v>101470405</v>
      </c>
      <c r="D257" s="55" t="s">
        <v>14</v>
      </c>
      <c r="E257" s="55">
        <v>1945</v>
      </c>
      <c r="F257" s="55">
        <v>1987</v>
      </c>
      <c r="G257" s="110">
        <v>1987</v>
      </c>
      <c r="H257" s="110"/>
      <c r="I257" s="55">
        <v>1</v>
      </c>
      <c r="J257" s="55">
        <v>1945</v>
      </c>
      <c r="K257" s="55">
        <v>1945</v>
      </c>
    </row>
    <row r="258" spans="1:11" ht="15">
      <c r="A258" s="55">
        <v>223</v>
      </c>
      <c r="B258" s="55" t="s">
        <v>479</v>
      </c>
      <c r="C258" s="55">
        <v>101470588</v>
      </c>
      <c r="D258" s="55" t="s">
        <v>14</v>
      </c>
      <c r="E258" s="55">
        <v>3646</v>
      </c>
      <c r="F258" s="55">
        <v>2006</v>
      </c>
      <c r="G258" s="110">
        <v>2006</v>
      </c>
      <c r="H258" s="110"/>
      <c r="I258" s="55">
        <v>1</v>
      </c>
      <c r="J258" s="55">
        <v>3646</v>
      </c>
      <c r="K258" s="55">
        <v>3646</v>
      </c>
    </row>
    <row r="259" spans="1:11" ht="15">
      <c r="A259" s="56">
        <v>224</v>
      </c>
      <c r="B259" s="55" t="s">
        <v>479</v>
      </c>
      <c r="C259" s="56">
        <v>101470589</v>
      </c>
      <c r="D259" s="56" t="s">
        <v>14</v>
      </c>
      <c r="E259" s="56">
        <v>3646</v>
      </c>
      <c r="F259" s="56">
        <v>2006</v>
      </c>
      <c r="G259" s="114">
        <v>2006</v>
      </c>
      <c r="H259" s="114"/>
      <c r="I259" s="56">
        <v>1</v>
      </c>
      <c r="J259" s="56">
        <v>3646</v>
      </c>
      <c r="K259" s="56">
        <v>3646</v>
      </c>
    </row>
    <row r="260" spans="1:11" ht="15">
      <c r="A260" s="55">
        <v>225</v>
      </c>
      <c r="B260" s="55" t="s">
        <v>612</v>
      </c>
      <c r="C260" s="55">
        <v>101470650</v>
      </c>
      <c r="D260" s="55" t="s">
        <v>14</v>
      </c>
      <c r="E260" s="55">
        <v>4883</v>
      </c>
      <c r="F260" s="55">
        <v>2008</v>
      </c>
      <c r="G260" s="110">
        <v>2008</v>
      </c>
      <c r="H260" s="110"/>
      <c r="I260" s="55">
        <v>1</v>
      </c>
      <c r="J260" s="55">
        <v>4883</v>
      </c>
      <c r="K260" s="55">
        <v>4883</v>
      </c>
    </row>
    <row r="261" spans="1:11" ht="15">
      <c r="A261" s="55">
        <v>226</v>
      </c>
      <c r="B261" s="55" t="s">
        <v>613</v>
      </c>
      <c r="C261" s="55">
        <v>101470102</v>
      </c>
      <c r="D261" s="55" t="s">
        <v>14</v>
      </c>
      <c r="E261" s="55">
        <v>9280</v>
      </c>
      <c r="F261" s="55">
        <v>1991</v>
      </c>
      <c r="G261" s="110">
        <v>1991</v>
      </c>
      <c r="H261" s="110"/>
      <c r="I261" s="55">
        <v>1</v>
      </c>
      <c r="J261" s="55">
        <v>9280</v>
      </c>
      <c r="K261" s="55">
        <v>9280</v>
      </c>
    </row>
    <row r="262" spans="1:11" ht="15">
      <c r="A262" s="55">
        <v>227</v>
      </c>
      <c r="B262" s="55" t="s">
        <v>614</v>
      </c>
      <c r="C262" s="55">
        <v>101470103</v>
      </c>
      <c r="D262" s="55" t="s">
        <v>14</v>
      </c>
      <c r="E262" s="55">
        <v>214</v>
      </c>
      <c r="F262" s="55">
        <v>1990</v>
      </c>
      <c r="G262" s="110">
        <v>1990</v>
      </c>
      <c r="H262" s="110"/>
      <c r="I262" s="55">
        <v>1</v>
      </c>
      <c r="J262" s="55">
        <v>214</v>
      </c>
      <c r="K262" s="55">
        <v>214</v>
      </c>
    </row>
    <row r="263" spans="1:11" ht="15">
      <c r="A263" s="56"/>
      <c r="B263" s="62" t="s">
        <v>503</v>
      </c>
      <c r="C263" s="62"/>
      <c r="D263" s="62"/>
      <c r="E263" s="62"/>
      <c r="F263" s="62"/>
      <c r="G263" s="115"/>
      <c r="H263" s="115"/>
      <c r="I263" s="62"/>
      <c r="J263" s="62">
        <f>SUM(J221:J262)</f>
        <v>90007</v>
      </c>
      <c r="K263" s="62">
        <f>SUM(K221:K262)</f>
        <v>90007</v>
      </c>
    </row>
    <row r="264" spans="1:11" ht="15">
      <c r="A264" s="55"/>
      <c r="B264" s="55"/>
      <c r="C264" s="106" t="s">
        <v>153</v>
      </c>
      <c r="D264" s="107"/>
      <c r="E264" s="107"/>
      <c r="F264" s="107"/>
      <c r="G264" s="107"/>
      <c r="H264" s="107"/>
      <c r="I264" s="108"/>
      <c r="J264" s="55"/>
      <c r="K264" s="55"/>
    </row>
    <row r="265" spans="1:11" ht="15">
      <c r="A265" s="55">
        <v>228</v>
      </c>
      <c r="B265" s="55" t="s">
        <v>615</v>
      </c>
      <c r="C265" s="55">
        <v>101490069</v>
      </c>
      <c r="D265" s="55" t="s">
        <v>14</v>
      </c>
      <c r="E265" s="55">
        <v>189</v>
      </c>
      <c r="F265" s="55">
        <v>1978</v>
      </c>
      <c r="G265" s="110">
        <v>1978</v>
      </c>
      <c r="H265" s="110"/>
      <c r="I265" s="55">
        <v>1</v>
      </c>
      <c r="J265" s="55">
        <v>189</v>
      </c>
      <c r="K265" s="55">
        <v>189</v>
      </c>
    </row>
    <row r="266" spans="1:11" ht="15">
      <c r="A266" s="55">
        <v>229</v>
      </c>
      <c r="B266" s="55" t="s">
        <v>516</v>
      </c>
      <c r="C266" s="55">
        <v>101470152</v>
      </c>
      <c r="D266" s="55" t="s">
        <v>14</v>
      </c>
      <c r="E266" s="55">
        <v>172</v>
      </c>
      <c r="F266" s="55">
        <v>1983</v>
      </c>
      <c r="G266" s="110">
        <v>1983</v>
      </c>
      <c r="H266" s="110"/>
      <c r="I266" s="55">
        <v>1</v>
      </c>
      <c r="J266" s="55">
        <v>172</v>
      </c>
      <c r="K266" s="55">
        <v>172</v>
      </c>
    </row>
    <row r="267" spans="1:11" ht="15">
      <c r="A267" s="56">
        <v>230</v>
      </c>
      <c r="B267" s="56" t="s">
        <v>542</v>
      </c>
      <c r="C267" s="56">
        <v>101470155</v>
      </c>
      <c r="D267" s="56" t="s">
        <v>14</v>
      </c>
      <c r="E267" s="56">
        <v>214</v>
      </c>
      <c r="F267" s="56">
        <v>1980</v>
      </c>
      <c r="G267" s="114">
        <v>1980</v>
      </c>
      <c r="H267" s="114"/>
      <c r="I267" s="56">
        <v>1</v>
      </c>
      <c r="J267" s="56">
        <v>214</v>
      </c>
      <c r="K267" s="56">
        <v>214</v>
      </c>
    </row>
    <row r="268" spans="1:11" ht="15">
      <c r="A268" s="55">
        <v>231</v>
      </c>
      <c r="B268" s="55" t="s">
        <v>511</v>
      </c>
      <c r="C268" s="55" t="s">
        <v>616</v>
      </c>
      <c r="D268" s="55" t="s">
        <v>14</v>
      </c>
      <c r="E268" s="55">
        <v>158</v>
      </c>
      <c r="F268" s="55">
        <v>1980</v>
      </c>
      <c r="G268" s="110">
        <v>1980</v>
      </c>
      <c r="H268" s="110"/>
      <c r="I268" s="55">
        <v>12</v>
      </c>
      <c r="J268" s="55">
        <v>1896</v>
      </c>
      <c r="K268" s="55">
        <v>1896</v>
      </c>
    </row>
    <row r="269" spans="1:11" ht="15">
      <c r="A269" s="55"/>
      <c r="B269" s="55"/>
      <c r="C269" s="55">
        <v>101470167</v>
      </c>
      <c r="D269" s="55"/>
      <c r="E269" s="55"/>
      <c r="F269" s="55"/>
      <c r="G269" s="110"/>
      <c r="H269" s="110"/>
      <c r="I269" s="55"/>
      <c r="J269" s="55"/>
      <c r="K269" s="55"/>
    </row>
    <row r="270" spans="1:11" ht="15">
      <c r="A270" s="55">
        <v>232</v>
      </c>
      <c r="B270" s="55" t="s">
        <v>154</v>
      </c>
      <c r="C270" s="55">
        <v>101470171</v>
      </c>
      <c r="D270" s="55" t="s">
        <v>14</v>
      </c>
      <c r="E270" s="55">
        <v>369</v>
      </c>
      <c r="F270" s="55">
        <v>1981</v>
      </c>
      <c r="G270" s="110">
        <v>1981</v>
      </c>
      <c r="H270" s="110"/>
      <c r="I270" s="55">
        <v>1</v>
      </c>
      <c r="J270" s="55">
        <v>369</v>
      </c>
      <c r="K270" s="55">
        <v>369</v>
      </c>
    </row>
    <row r="271" spans="1:11" ht="15">
      <c r="A271" s="56">
        <v>233</v>
      </c>
      <c r="B271" s="55" t="s">
        <v>154</v>
      </c>
      <c r="C271" s="56">
        <v>101470173</v>
      </c>
      <c r="D271" s="56" t="s">
        <v>14</v>
      </c>
      <c r="E271" s="56">
        <v>369</v>
      </c>
      <c r="F271" s="56">
        <v>1981</v>
      </c>
      <c r="G271" s="114">
        <v>1981</v>
      </c>
      <c r="H271" s="114"/>
      <c r="I271" s="56">
        <v>1</v>
      </c>
      <c r="J271" s="56">
        <v>369</v>
      </c>
      <c r="K271" s="56">
        <v>369</v>
      </c>
    </row>
    <row r="272" spans="1:11" ht="15">
      <c r="A272" s="55">
        <v>234</v>
      </c>
      <c r="B272" s="55" t="s">
        <v>483</v>
      </c>
      <c r="C272" s="55">
        <v>101470175</v>
      </c>
      <c r="D272" s="55" t="s">
        <v>14</v>
      </c>
      <c r="E272" s="55">
        <v>311</v>
      </c>
      <c r="F272" s="55">
        <v>1982</v>
      </c>
      <c r="G272" s="110">
        <v>1982</v>
      </c>
      <c r="H272" s="110"/>
      <c r="I272" s="55">
        <v>1</v>
      </c>
      <c r="J272" s="55">
        <v>311</v>
      </c>
      <c r="K272" s="55">
        <v>311</v>
      </c>
    </row>
    <row r="273" spans="1:11" ht="15">
      <c r="A273" s="55">
        <v>235</v>
      </c>
      <c r="B273" s="55" t="s">
        <v>542</v>
      </c>
      <c r="C273" s="55">
        <v>101470176</v>
      </c>
      <c r="D273" s="55" t="s">
        <v>14</v>
      </c>
      <c r="E273" s="55">
        <v>196</v>
      </c>
      <c r="F273" s="55">
        <v>1982</v>
      </c>
      <c r="G273" s="110">
        <v>1982</v>
      </c>
      <c r="H273" s="110"/>
      <c r="I273" s="55">
        <v>1</v>
      </c>
      <c r="J273" s="55">
        <v>196</v>
      </c>
      <c r="K273" s="55">
        <v>196</v>
      </c>
    </row>
    <row r="274" spans="1:11" ht="15">
      <c r="A274" s="55">
        <v>236</v>
      </c>
      <c r="B274" s="55" t="s">
        <v>505</v>
      </c>
      <c r="C274" s="55">
        <v>101470178</v>
      </c>
      <c r="D274" s="55" t="s">
        <v>14</v>
      </c>
      <c r="E274" s="55">
        <v>194</v>
      </c>
      <c r="F274" s="55">
        <v>1984</v>
      </c>
      <c r="G274" s="110">
        <v>1984</v>
      </c>
      <c r="H274" s="110"/>
      <c r="I274" s="55">
        <v>1</v>
      </c>
      <c r="J274" s="55">
        <v>194</v>
      </c>
      <c r="K274" s="55">
        <v>194</v>
      </c>
    </row>
    <row r="275" spans="1:11" ht="15">
      <c r="A275" s="56">
        <v>237</v>
      </c>
      <c r="B275" s="56" t="s">
        <v>617</v>
      </c>
      <c r="C275" s="56">
        <v>101470179</v>
      </c>
      <c r="D275" s="56" t="s">
        <v>14</v>
      </c>
      <c r="E275" s="56">
        <v>386</v>
      </c>
      <c r="F275" s="56">
        <v>1984</v>
      </c>
      <c r="G275" s="114">
        <v>1984</v>
      </c>
      <c r="H275" s="114"/>
      <c r="I275" s="56">
        <v>1</v>
      </c>
      <c r="J275" s="56">
        <v>386</v>
      </c>
      <c r="K275" s="56">
        <v>386</v>
      </c>
    </row>
    <row r="276" spans="1:11" ht="15">
      <c r="A276" s="55">
        <v>238</v>
      </c>
      <c r="B276" s="56" t="s">
        <v>617</v>
      </c>
      <c r="C276" s="55">
        <v>101470180</v>
      </c>
      <c r="D276" s="55" t="s">
        <v>14</v>
      </c>
      <c r="E276" s="55">
        <v>387</v>
      </c>
      <c r="F276" s="55">
        <v>1984</v>
      </c>
      <c r="G276" s="110">
        <v>1984</v>
      </c>
      <c r="H276" s="110"/>
      <c r="I276" s="55">
        <v>1</v>
      </c>
      <c r="J276" s="55">
        <v>387</v>
      </c>
      <c r="K276" s="55">
        <v>387</v>
      </c>
    </row>
    <row r="277" spans="1:11" ht="15">
      <c r="A277" s="55">
        <v>239</v>
      </c>
      <c r="B277" s="55" t="s">
        <v>460</v>
      </c>
      <c r="C277" s="55">
        <v>101470183</v>
      </c>
      <c r="D277" s="55" t="s">
        <v>14</v>
      </c>
      <c r="E277" s="55">
        <v>158</v>
      </c>
      <c r="F277" s="55">
        <v>1983</v>
      </c>
      <c r="G277" s="110">
        <v>1983</v>
      </c>
      <c r="H277" s="110"/>
      <c r="I277" s="55">
        <v>1</v>
      </c>
      <c r="J277" s="55">
        <v>158</v>
      </c>
      <c r="K277" s="55">
        <v>158</v>
      </c>
    </row>
    <row r="278" spans="1:11" ht="15">
      <c r="A278" s="55">
        <v>240</v>
      </c>
      <c r="B278" s="55" t="s">
        <v>461</v>
      </c>
      <c r="C278" s="55">
        <v>101470192</v>
      </c>
      <c r="D278" s="55" t="s">
        <v>14</v>
      </c>
      <c r="E278" s="55">
        <v>428</v>
      </c>
      <c r="F278" s="55">
        <v>1987</v>
      </c>
      <c r="G278" s="110">
        <v>1987</v>
      </c>
      <c r="H278" s="110"/>
      <c r="I278" s="55">
        <v>1</v>
      </c>
      <c r="J278" s="55">
        <v>428</v>
      </c>
      <c r="K278" s="55">
        <v>428</v>
      </c>
    </row>
    <row r="279" spans="1:11" ht="15">
      <c r="A279" s="55">
        <v>241</v>
      </c>
      <c r="B279" s="55" t="s">
        <v>584</v>
      </c>
      <c r="C279" s="55">
        <v>101470193</v>
      </c>
      <c r="D279" s="55" t="s">
        <v>14</v>
      </c>
      <c r="E279" s="55">
        <v>180</v>
      </c>
      <c r="F279" s="55">
        <v>1988</v>
      </c>
      <c r="G279" s="110">
        <v>1988</v>
      </c>
      <c r="H279" s="110"/>
      <c r="I279" s="55">
        <v>1</v>
      </c>
      <c r="J279" s="55">
        <v>180</v>
      </c>
      <c r="K279" s="55">
        <v>180</v>
      </c>
    </row>
    <row r="280" spans="1:11" ht="15">
      <c r="A280" s="55">
        <v>242</v>
      </c>
      <c r="B280" s="55" t="s">
        <v>461</v>
      </c>
      <c r="C280" s="55">
        <v>101470196</v>
      </c>
      <c r="D280" s="55" t="s">
        <v>14</v>
      </c>
      <c r="E280" s="55">
        <v>428</v>
      </c>
      <c r="F280" s="55">
        <v>1988</v>
      </c>
      <c r="G280" s="110">
        <v>1988</v>
      </c>
      <c r="H280" s="110"/>
      <c r="I280" s="55">
        <v>1</v>
      </c>
      <c r="J280" s="55">
        <v>428</v>
      </c>
      <c r="K280" s="55">
        <v>428</v>
      </c>
    </row>
    <row r="281" spans="1:11" ht="15">
      <c r="A281" s="55">
        <v>243</v>
      </c>
      <c r="B281" s="55" t="s">
        <v>617</v>
      </c>
      <c r="C281" s="55">
        <v>101470201</v>
      </c>
      <c r="D281" s="55" t="s">
        <v>14</v>
      </c>
      <c r="E281" s="55">
        <v>386</v>
      </c>
      <c r="F281" s="55">
        <v>1989</v>
      </c>
      <c r="G281" s="110">
        <v>1989</v>
      </c>
      <c r="H281" s="110"/>
      <c r="I281" s="55">
        <v>1</v>
      </c>
      <c r="J281" s="55">
        <v>386</v>
      </c>
      <c r="K281" s="55">
        <v>386</v>
      </c>
    </row>
    <row r="282" spans="1:11" ht="15">
      <c r="A282" s="55">
        <v>244</v>
      </c>
      <c r="B282" s="55" t="s">
        <v>618</v>
      </c>
      <c r="C282" s="55">
        <v>101470206</v>
      </c>
      <c r="D282" s="55" t="s">
        <v>14</v>
      </c>
      <c r="E282" s="55">
        <v>1243</v>
      </c>
      <c r="F282" s="55">
        <v>1990</v>
      </c>
      <c r="G282" s="110">
        <v>1990</v>
      </c>
      <c r="H282" s="110"/>
      <c r="I282" s="55">
        <v>1</v>
      </c>
      <c r="J282" s="55">
        <v>1243</v>
      </c>
      <c r="K282" s="55">
        <v>1243</v>
      </c>
    </row>
    <row r="283" spans="1:11" ht="15">
      <c r="A283" s="55">
        <v>245</v>
      </c>
      <c r="B283" s="55" t="s">
        <v>619</v>
      </c>
      <c r="C283" s="55">
        <v>101470211</v>
      </c>
      <c r="D283" s="55" t="s">
        <v>14</v>
      </c>
      <c r="E283" s="55">
        <v>7824</v>
      </c>
      <c r="F283" s="55">
        <v>1991</v>
      </c>
      <c r="G283" s="110">
        <v>1991</v>
      </c>
      <c r="H283" s="110"/>
      <c r="I283" s="55">
        <v>1</v>
      </c>
      <c r="J283" s="55">
        <v>7824</v>
      </c>
      <c r="K283" s="55">
        <v>7824</v>
      </c>
    </row>
    <row r="284" spans="1:11" ht="15">
      <c r="A284" s="55">
        <v>246</v>
      </c>
      <c r="B284" s="55" t="s">
        <v>620</v>
      </c>
      <c r="C284" s="55">
        <v>101470217</v>
      </c>
      <c r="D284" s="55" t="s">
        <v>14</v>
      </c>
      <c r="E284" s="55">
        <v>972</v>
      </c>
      <c r="F284" s="55">
        <v>1998</v>
      </c>
      <c r="G284" s="110">
        <v>1998</v>
      </c>
      <c r="H284" s="110"/>
      <c r="I284" s="55">
        <v>1</v>
      </c>
      <c r="J284" s="55">
        <v>972</v>
      </c>
      <c r="K284" s="55">
        <v>972</v>
      </c>
    </row>
    <row r="285" spans="1:11" ht="15">
      <c r="A285" s="55">
        <v>247</v>
      </c>
      <c r="B285" s="55" t="s">
        <v>621</v>
      </c>
      <c r="C285" s="55">
        <v>101470219</v>
      </c>
      <c r="D285" s="55" t="s">
        <v>14</v>
      </c>
      <c r="E285" s="55">
        <v>884</v>
      </c>
      <c r="F285" s="55">
        <v>1998</v>
      </c>
      <c r="G285" s="110">
        <v>1998</v>
      </c>
      <c r="H285" s="110"/>
      <c r="I285" s="55">
        <v>1</v>
      </c>
      <c r="J285" s="55">
        <v>884</v>
      </c>
      <c r="K285" s="55">
        <v>884</v>
      </c>
    </row>
    <row r="286" spans="1:11" ht="15">
      <c r="A286" s="55">
        <v>248</v>
      </c>
      <c r="B286" s="55" t="s">
        <v>621</v>
      </c>
      <c r="C286" s="55">
        <v>101470220</v>
      </c>
      <c r="D286" s="55" t="s">
        <v>14</v>
      </c>
      <c r="E286" s="55">
        <v>884</v>
      </c>
      <c r="F286" s="55">
        <v>1998</v>
      </c>
      <c r="G286" s="110">
        <v>1998</v>
      </c>
      <c r="H286" s="110"/>
      <c r="I286" s="55">
        <v>1</v>
      </c>
      <c r="J286" s="55">
        <v>884</v>
      </c>
      <c r="K286" s="55">
        <v>884</v>
      </c>
    </row>
    <row r="287" spans="1:11" ht="15">
      <c r="A287" s="55">
        <v>249</v>
      </c>
      <c r="B287" s="55" t="s">
        <v>622</v>
      </c>
      <c r="C287" s="55">
        <v>101470224</v>
      </c>
      <c r="D287" s="55" t="s">
        <v>14</v>
      </c>
      <c r="E287" s="55">
        <v>1655</v>
      </c>
      <c r="F287" s="55">
        <v>2000</v>
      </c>
      <c r="G287" s="110">
        <v>2000</v>
      </c>
      <c r="H287" s="110"/>
      <c r="I287" s="55">
        <v>1</v>
      </c>
      <c r="J287" s="55">
        <v>1655</v>
      </c>
      <c r="K287" s="55">
        <v>1655</v>
      </c>
    </row>
    <row r="288" spans="1:11" ht="15">
      <c r="A288" s="55">
        <v>250</v>
      </c>
      <c r="B288" s="55" t="s">
        <v>623</v>
      </c>
      <c r="C288" s="55">
        <v>101470225</v>
      </c>
      <c r="D288" s="55" t="s">
        <v>14</v>
      </c>
      <c r="E288" s="55">
        <v>1557</v>
      </c>
      <c r="F288" s="55">
        <v>1998</v>
      </c>
      <c r="G288" s="110">
        <v>1998</v>
      </c>
      <c r="H288" s="110"/>
      <c r="I288" s="55">
        <v>1</v>
      </c>
      <c r="J288" s="55">
        <v>1557</v>
      </c>
      <c r="K288" s="55">
        <v>1557</v>
      </c>
    </row>
    <row r="289" spans="1:11" ht="15">
      <c r="A289" s="55"/>
      <c r="B289" s="55" t="s">
        <v>428</v>
      </c>
      <c r="C289" s="55"/>
      <c r="D289" s="55"/>
      <c r="E289" s="55"/>
      <c r="F289" s="55"/>
      <c r="G289" s="110"/>
      <c r="H289" s="110"/>
      <c r="I289" s="55"/>
      <c r="J289" s="55"/>
      <c r="K289" s="55"/>
    </row>
    <row r="290" spans="1:11" ht="15">
      <c r="A290" s="55">
        <v>251</v>
      </c>
      <c r="B290" s="55" t="s">
        <v>467</v>
      </c>
      <c r="C290" s="55">
        <v>101490071</v>
      </c>
      <c r="D290" s="55" t="s">
        <v>14</v>
      </c>
      <c r="E290" s="55">
        <v>214</v>
      </c>
      <c r="F290" s="55">
        <v>1985</v>
      </c>
      <c r="G290" s="110">
        <v>1985</v>
      </c>
      <c r="H290" s="110"/>
      <c r="I290" s="55">
        <v>1</v>
      </c>
      <c r="J290" s="55">
        <v>214</v>
      </c>
      <c r="K290" s="55">
        <v>214</v>
      </c>
    </row>
    <row r="291" spans="1:11" ht="15">
      <c r="A291" s="55">
        <v>252</v>
      </c>
      <c r="B291" s="55" t="s">
        <v>624</v>
      </c>
      <c r="C291" s="55">
        <v>101490072</v>
      </c>
      <c r="D291" s="55" t="s">
        <v>14</v>
      </c>
      <c r="E291" s="55">
        <v>437</v>
      </c>
      <c r="F291" s="55">
        <v>1981</v>
      </c>
      <c r="G291" s="110">
        <v>1981</v>
      </c>
      <c r="H291" s="110"/>
      <c r="I291" s="55">
        <v>1</v>
      </c>
      <c r="J291" s="55">
        <v>437</v>
      </c>
      <c r="K291" s="55">
        <v>437</v>
      </c>
    </row>
    <row r="292" spans="1:11" ht="15">
      <c r="A292" s="55">
        <v>253</v>
      </c>
      <c r="B292" s="55" t="s">
        <v>543</v>
      </c>
      <c r="C292" s="55">
        <v>101490078</v>
      </c>
      <c r="D292" s="55" t="s">
        <v>14</v>
      </c>
      <c r="E292" s="55">
        <v>500</v>
      </c>
      <c r="F292" s="55">
        <v>1982</v>
      </c>
      <c r="G292" s="110">
        <v>1982</v>
      </c>
      <c r="H292" s="110"/>
      <c r="I292" s="55">
        <v>1</v>
      </c>
      <c r="J292" s="55">
        <v>500</v>
      </c>
      <c r="K292" s="55">
        <v>500</v>
      </c>
    </row>
    <row r="293" spans="1:11" ht="15">
      <c r="A293" s="55">
        <v>254</v>
      </c>
      <c r="B293" s="55" t="s">
        <v>625</v>
      </c>
      <c r="C293" s="55">
        <v>101490080</v>
      </c>
      <c r="D293" s="55" t="s">
        <v>14</v>
      </c>
      <c r="E293" s="55">
        <v>328</v>
      </c>
      <c r="F293" s="55">
        <v>1967</v>
      </c>
      <c r="G293" s="110">
        <v>1967</v>
      </c>
      <c r="H293" s="110"/>
      <c r="I293" s="55">
        <v>1</v>
      </c>
      <c r="J293" s="55">
        <v>328</v>
      </c>
      <c r="K293" s="55">
        <v>328</v>
      </c>
    </row>
    <row r="294" spans="1:11" ht="15">
      <c r="A294" s="55">
        <v>255</v>
      </c>
      <c r="B294" s="55" t="s">
        <v>626</v>
      </c>
      <c r="C294" s="55">
        <v>101490082</v>
      </c>
      <c r="D294" s="55" t="s">
        <v>14</v>
      </c>
      <c r="E294" s="55">
        <v>149</v>
      </c>
      <c r="F294" s="55">
        <v>1984</v>
      </c>
      <c r="G294" s="110">
        <v>1984</v>
      </c>
      <c r="H294" s="110"/>
      <c r="I294" s="55">
        <v>1</v>
      </c>
      <c r="J294" s="55">
        <v>149</v>
      </c>
      <c r="K294" s="55">
        <v>149</v>
      </c>
    </row>
    <row r="295" spans="1:11" ht="15">
      <c r="A295" s="55">
        <v>256</v>
      </c>
      <c r="B295" s="55" t="s">
        <v>627</v>
      </c>
      <c r="C295" s="55">
        <v>101480038</v>
      </c>
      <c r="D295" s="55" t="s">
        <v>14</v>
      </c>
      <c r="E295" s="55">
        <v>3037</v>
      </c>
      <c r="F295" s="55">
        <v>2004</v>
      </c>
      <c r="G295" s="110">
        <v>2004</v>
      </c>
      <c r="H295" s="110"/>
      <c r="I295" s="55">
        <v>1</v>
      </c>
      <c r="J295" s="55">
        <v>3037</v>
      </c>
      <c r="K295" s="55">
        <v>3037</v>
      </c>
    </row>
    <row r="296" spans="1:11" ht="15">
      <c r="A296" s="55">
        <v>257</v>
      </c>
      <c r="B296" s="55" t="s">
        <v>628</v>
      </c>
      <c r="C296" s="55">
        <v>101480039</v>
      </c>
      <c r="D296" s="55" t="s">
        <v>14</v>
      </c>
      <c r="E296" s="55">
        <v>1794</v>
      </c>
      <c r="F296" s="55">
        <v>2004</v>
      </c>
      <c r="G296" s="110">
        <v>2004</v>
      </c>
      <c r="H296" s="110"/>
      <c r="I296" s="55">
        <v>1</v>
      </c>
      <c r="J296" s="55">
        <v>1794</v>
      </c>
      <c r="K296" s="55">
        <v>1794</v>
      </c>
    </row>
    <row r="297" spans="1:11" ht="15">
      <c r="A297" s="55"/>
      <c r="B297" s="55" t="s">
        <v>629</v>
      </c>
      <c r="C297" s="55"/>
      <c r="D297" s="55"/>
      <c r="E297" s="55"/>
      <c r="F297" s="55"/>
      <c r="G297" s="110"/>
      <c r="H297" s="110"/>
      <c r="I297" s="55"/>
      <c r="J297" s="55"/>
      <c r="K297" s="55"/>
    </row>
    <row r="298" spans="1:11" ht="15">
      <c r="A298" s="55">
        <v>258</v>
      </c>
      <c r="B298" s="55" t="s">
        <v>134</v>
      </c>
      <c r="C298" s="55">
        <v>101470557</v>
      </c>
      <c r="D298" s="55" t="s">
        <v>14</v>
      </c>
      <c r="E298" s="55">
        <v>265</v>
      </c>
      <c r="F298" s="55">
        <v>1997</v>
      </c>
      <c r="G298" s="110">
        <v>1997</v>
      </c>
      <c r="H298" s="110"/>
      <c r="I298" s="55">
        <v>1</v>
      </c>
      <c r="J298" s="55">
        <v>265</v>
      </c>
      <c r="K298" s="55">
        <v>265</v>
      </c>
    </row>
    <row r="299" spans="1:11" ht="15">
      <c r="A299" s="55">
        <v>259</v>
      </c>
      <c r="B299" s="55" t="s">
        <v>630</v>
      </c>
      <c r="C299" s="55">
        <v>101470595</v>
      </c>
      <c r="D299" s="55" t="s">
        <v>14</v>
      </c>
      <c r="E299" s="55">
        <v>3646</v>
      </c>
      <c r="F299" s="55">
        <v>2006</v>
      </c>
      <c r="G299" s="110">
        <v>2006</v>
      </c>
      <c r="H299" s="110"/>
      <c r="I299" s="55">
        <v>1</v>
      </c>
      <c r="J299" s="55">
        <v>3646</v>
      </c>
      <c r="K299" s="55">
        <v>3646</v>
      </c>
    </row>
    <row r="300" spans="1:11" ht="15">
      <c r="A300" s="55">
        <v>260</v>
      </c>
      <c r="B300" s="55" t="s">
        <v>631</v>
      </c>
      <c r="C300" s="55">
        <v>101470610</v>
      </c>
      <c r="D300" s="55" t="s">
        <v>14</v>
      </c>
      <c r="E300" s="55">
        <v>10893</v>
      </c>
      <c r="F300" s="55">
        <v>2007</v>
      </c>
      <c r="G300" s="110">
        <v>2007</v>
      </c>
      <c r="H300" s="110"/>
      <c r="I300" s="55">
        <v>1</v>
      </c>
      <c r="J300" s="55">
        <v>10893</v>
      </c>
      <c r="K300" s="55">
        <v>10893</v>
      </c>
    </row>
    <row r="301" spans="1:11" ht="15">
      <c r="A301" s="55">
        <v>261</v>
      </c>
      <c r="B301" s="55" t="s">
        <v>632</v>
      </c>
      <c r="C301" s="55">
        <v>101470623</v>
      </c>
      <c r="D301" s="55" t="s">
        <v>14</v>
      </c>
      <c r="E301" s="55">
        <v>23141</v>
      </c>
      <c r="F301" s="55">
        <v>2007</v>
      </c>
      <c r="G301" s="110">
        <v>2007</v>
      </c>
      <c r="H301" s="110"/>
      <c r="I301" s="55">
        <v>1</v>
      </c>
      <c r="J301" s="55">
        <v>23141</v>
      </c>
      <c r="K301" s="55">
        <v>23141</v>
      </c>
    </row>
    <row r="302" spans="1:11" ht="15">
      <c r="A302" s="55">
        <v>262</v>
      </c>
      <c r="B302" s="55" t="s">
        <v>633</v>
      </c>
      <c r="C302" s="55">
        <v>101470630</v>
      </c>
      <c r="D302" s="55" t="s">
        <v>14</v>
      </c>
      <c r="E302" s="55">
        <v>4021</v>
      </c>
      <c r="F302" s="55">
        <v>2008</v>
      </c>
      <c r="G302" s="110">
        <v>2008</v>
      </c>
      <c r="H302" s="110"/>
      <c r="I302" s="55">
        <v>1</v>
      </c>
      <c r="J302" s="55">
        <v>4021</v>
      </c>
      <c r="K302" s="55">
        <v>4021</v>
      </c>
    </row>
    <row r="303" spans="1:11" ht="15">
      <c r="A303" s="55">
        <v>263</v>
      </c>
      <c r="B303" s="55" t="s">
        <v>634</v>
      </c>
      <c r="C303" s="55">
        <v>101470629</v>
      </c>
      <c r="D303" s="55" t="s">
        <v>14</v>
      </c>
      <c r="E303" s="55">
        <v>29870</v>
      </c>
      <c r="F303" s="55">
        <v>2008</v>
      </c>
      <c r="G303" s="110">
        <v>2008</v>
      </c>
      <c r="H303" s="110"/>
      <c r="I303" s="55">
        <v>1</v>
      </c>
      <c r="J303" s="55">
        <v>29870</v>
      </c>
      <c r="K303" s="55">
        <v>29870</v>
      </c>
    </row>
    <row r="304" spans="1:11" ht="15">
      <c r="A304" s="55">
        <v>264</v>
      </c>
      <c r="B304" s="55" t="s">
        <v>635</v>
      </c>
      <c r="C304" s="55">
        <v>101470628</v>
      </c>
      <c r="D304" s="55" t="s">
        <v>14</v>
      </c>
      <c r="E304" s="55">
        <v>25274</v>
      </c>
      <c r="F304" s="55">
        <v>2008</v>
      </c>
      <c r="G304" s="110">
        <v>2008</v>
      </c>
      <c r="H304" s="110"/>
      <c r="I304" s="55">
        <v>1</v>
      </c>
      <c r="J304" s="55">
        <v>25274</v>
      </c>
      <c r="K304" s="55">
        <v>25274</v>
      </c>
    </row>
    <row r="305" spans="1:11" ht="15">
      <c r="A305" s="55">
        <v>265</v>
      </c>
      <c r="B305" s="55" t="s">
        <v>636</v>
      </c>
      <c r="C305" s="55">
        <v>101470626</v>
      </c>
      <c r="D305" s="55" t="s">
        <v>14</v>
      </c>
      <c r="E305" s="55">
        <v>4898</v>
      </c>
      <c r="F305" s="55">
        <v>2007</v>
      </c>
      <c r="G305" s="110">
        <v>2007</v>
      </c>
      <c r="H305" s="110"/>
      <c r="I305" s="55">
        <v>1</v>
      </c>
      <c r="J305" s="55">
        <v>4898</v>
      </c>
      <c r="K305" s="55">
        <v>4898</v>
      </c>
    </row>
    <row r="306" spans="1:11" ht="15">
      <c r="A306" s="55">
        <v>266</v>
      </c>
      <c r="B306" s="55" t="s">
        <v>637</v>
      </c>
      <c r="C306" s="55">
        <v>101470636</v>
      </c>
      <c r="D306" s="55" t="s">
        <v>14</v>
      </c>
      <c r="E306" s="55">
        <v>8156</v>
      </c>
      <c r="F306" s="55">
        <v>2008</v>
      </c>
      <c r="G306" s="110">
        <v>2008</v>
      </c>
      <c r="H306" s="110"/>
      <c r="I306" s="55">
        <v>1</v>
      </c>
      <c r="J306" s="55">
        <v>8156</v>
      </c>
      <c r="K306" s="55">
        <v>8156</v>
      </c>
    </row>
    <row r="307" spans="1:11" ht="15">
      <c r="A307" s="55">
        <v>267</v>
      </c>
      <c r="B307" s="55" t="s">
        <v>638</v>
      </c>
      <c r="C307" s="55">
        <v>101450186</v>
      </c>
      <c r="D307" s="55" t="s">
        <v>14</v>
      </c>
      <c r="E307" s="55">
        <v>3790</v>
      </c>
      <c r="F307" s="55">
        <v>2008</v>
      </c>
      <c r="G307" s="110">
        <v>2008</v>
      </c>
      <c r="H307" s="110"/>
      <c r="I307" s="55">
        <v>1</v>
      </c>
      <c r="J307" s="55">
        <v>3790</v>
      </c>
      <c r="K307" s="55">
        <v>3790</v>
      </c>
    </row>
    <row r="308" spans="1:11" ht="15">
      <c r="A308" s="55">
        <v>268</v>
      </c>
      <c r="B308" s="55" t="s">
        <v>639</v>
      </c>
      <c r="C308" s="55">
        <v>101450191</v>
      </c>
      <c r="D308" s="55" t="s">
        <v>14</v>
      </c>
      <c r="E308" s="55">
        <v>4825</v>
      </c>
      <c r="F308" s="55">
        <v>2008</v>
      </c>
      <c r="G308" s="110">
        <v>2008</v>
      </c>
      <c r="H308" s="110"/>
      <c r="I308" s="55">
        <v>1</v>
      </c>
      <c r="J308" s="55">
        <v>4825</v>
      </c>
      <c r="K308" s="55">
        <v>4825</v>
      </c>
    </row>
    <row r="309" spans="1:11" ht="15">
      <c r="A309" s="55">
        <v>269</v>
      </c>
      <c r="B309" s="55" t="s">
        <v>640</v>
      </c>
      <c r="C309" s="55">
        <v>101470688</v>
      </c>
      <c r="D309" s="55" t="s">
        <v>14</v>
      </c>
      <c r="E309" s="55">
        <v>316742</v>
      </c>
      <c r="F309" s="55">
        <v>2010</v>
      </c>
      <c r="G309" s="110">
        <v>2010</v>
      </c>
      <c r="H309" s="110"/>
      <c r="I309" s="55">
        <v>1</v>
      </c>
      <c r="J309" s="55">
        <v>316742</v>
      </c>
      <c r="K309" s="55">
        <v>269190.48</v>
      </c>
    </row>
    <row r="310" spans="1:11" ht="15">
      <c r="A310" s="55"/>
      <c r="B310" s="55" t="s">
        <v>641</v>
      </c>
      <c r="C310" s="55"/>
      <c r="D310" s="55"/>
      <c r="E310" s="55"/>
      <c r="F310" s="55"/>
      <c r="G310" s="110"/>
      <c r="H310" s="110"/>
      <c r="I310" s="55"/>
      <c r="J310" s="55"/>
      <c r="K310" s="55"/>
    </row>
    <row r="311" spans="1:11" ht="15">
      <c r="A311" s="55">
        <v>270</v>
      </c>
      <c r="B311" s="55" t="s">
        <v>642</v>
      </c>
      <c r="C311" s="55">
        <v>101470692</v>
      </c>
      <c r="D311" s="55" t="s">
        <v>14</v>
      </c>
      <c r="E311" s="55">
        <v>4989</v>
      </c>
      <c r="F311" s="55">
        <v>2010</v>
      </c>
      <c r="G311" s="110">
        <v>2010</v>
      </c>
      <c r="H311" s="110"/>
      <c r="I311" s="55">
        <v>1</v>
      </c>
      <c r="J311" s="55">
        <v>4989</v>
      </c>
      <c r="K311" s="55">
        <v>4245.34</v>
      </c>
    </row>
    <row r="312" spans="1:11" ht="15">
      <c r="A312" s="55">
        <v>271</v>
      </c>
      <c r="B312" s="55" t="s">
        <v>643</v>
      </c>
      <c r="C312" s="55">
        <v>101470693</v>
      </c>
      <c r="D312" s="55" t="s">
        <v>14</v>
      </c>
      <c r="E312" s="55">
        <v>12600</v>
      </c>
      <c r="F312" s="55">
        <v>2010</v>
      </c>
      <c r="G312" s="110">
        <v>2010</v>
      </c>
      <c r="H312" s="110"/>
      <c r="I312" s="55">
        <v>1</v>
      </c>
      <c r="J312" s="55">
        <v>12600</v>
      </c>
      <c r="K312" s="55">
        <v>10710</v>
      </c>
    </row>
    <row r="313" spans="1:11" ht="15">
      <c r="A313" s="55">
        <v>272</v>
      </c>
      <c r="B313" s="55" t="s">
        <v>643</v>
      </c>
      <c r="C313" s="55">
        <v>101470694</v>
      </c>
      <c r="D313" s="55" t="s">
        <v>14</v>
      </c>
      <c r="E313" s="55">
        <v>12600</v>
      </c>
      <c r="F313" s="55">
        <v>2010</v>
      </c>
      <c r="G313" s="110">
        <v>2010</v>
      </c>
      <c r="H313" s="110"/>
      <c r="I313" s="55">
        <v>1</v>
      </c>
      <c r="J313" s="55">
        <v>12600</v>
      </c>
      <c r="K313" s="55">
        <v>10710</v>
      </c>
    </row>
    <row r="314" spans="1:11" ht="15">
      <c r="A314" s="55">
        <v>273</v>
      </c>
      <c r="B314" s="55" t="s">
        <v>644</v>
      </c>
      <c r="C314" s="55">
        <v>101470753</v>
      </c>
      <c r="D314" s="55" t="s">
        <v>14</v>
      </c>
      <c r="E314" s="55">
        <v>79560</v>
      </c>
      <c r="F314" s="55">
        <v>2012</v>
      </c>
      <c r="G314" s="110">
        <v>2012</v>
      </c>
      <c r="H314" s="110"/>
      <c r="I314" s="55">
        <v>1</v>
      </c>
      <c r="J314" s="55">
        <v>79560</v>
      </c>
      <c r="K314" s="55">
        <v>44421</v>
      </c>
    </row>
    <row r="315" spans="1:11" ht="15">
      <c r="A315" s="55">
        <v>274</v>
      </c>
      <c r="B315" s="55" t="s">
        <v>645</v>
      </c>
      <c r="C315" s="55">
        <v>101470773</v>
      </c>
      <c r="D315" s="55" t="s">
        <v>14</v>
      </c>
      <c r="E315" s="55">
        <v>24000</v>
      </c>
      <c r="F315" s="55">
        <v>2014</v>
      </c>
      <c r="G315" s="110">
        <v>2014</v>
      </c>
      <c r="H315" s="110"/>
      <c r="I315" s="55">
        <v>1</v>
      </c>
      <c r="J315" s="55">
        <v>24000</v>
      </c>
      <c r="K315" s="55">
        <v>10200</v>
      </c>
    </row>
    <row r="316" spans="1:11" ht="15">
      <c r="A316" s="55"/>
      <c r="B316" s="55" t="s">
        <v>646</v>
      </c>
      <c r="C316" s="55"/>
      <c r="D316" s="55"/>
      <c r="E316" s="55"/>
      <c r="F316" s="55"/>
      <c r="G316" s="110"/>
      <c r="H316" s="110"/>
      <c r="I316" s="55"/>
      <c r="J316" s="55"/>
      <c r="K316" s="55"/>
    </row>
    <row r="317" spans="1:11" ht="15">
      <c r="A317" s="55">
        <v>275</v>
      </c>
      <c r="B317" s="55" t="s">
        <v>647</v>
      </c>
      <c r="C317" s="55">
        <v>101470779</v>
      </c>
      <c r="D317" s="55" t="s">
        <v>14</v>
      </c>
      <c r="E317" s="55">
        <v>23898</v>
      </c>
      <c r="F317" s="55">
        <v>2015</v>
      </c>
      <c r="G317" s="110">
        <v>2015</v>
      </c>
      <c r="H317" s="110"/>
      <c r="I317" s="55">
        <v>1</v>
      </c>
      <c r="J317" s="55">
        <v>23898</v>
      </c>
      <c r="K317" s="55">
        <v>7168.05</v>
      </c>
    </row>
    <row r="318" spans="1:11" ht="15">
      <c r="A318" s="55">
        <v>276</v>
      </c>
      <c r="B318" s="55" t="s">
        <v>648</v>
      </c>
      <c r="C318" s="55">
        <v>101470782</v>
      </c>
      <c r="D318" s="55" t="s">
        <v>14</v>
      </c>
      <c r="E318" s="55">
        <v>17316</v>
      </c>
      <c r="F318" s="55">
        <v>2016</v>
      </c>
      <c r="G318" s="110">
        <v>2016</v>
      </c>
      <c r="H318" s="110"/>
      <c r="I318" s="55">
        <v>1</v>
      </c>
      <c r="J318" s="55">
        <v>17316</v>
      </c>
      <c r="K318" s="55">
        <v>3174.6</v>
      </c>
    </row>
    <row r="319" spans="1:11" ht="15">
      <c r="A319" s="55">
        <v>277</v>
      </c>
      <c r="B319" s="55" t="s">
        <v>649</v>
      </c>
      <c r="C319" s="55">
        <v>101470794</v>
      </c>
      <c r="D319" s="55" t="s">
        <v>14</v>
      </c>
      <c r="E319" s="55">
        <v>10131</v>
      </c>
      <c r="F319" s="55">
        <v>2018</v>
      </c>
      <c r="G319" s="110">
        <v>2018</v>
      </c>
      <c r="H319" s="110"/>
      <c r="I319" s="55">
        <v>1</v>
      </c>
      <c r="J319" s="55">
        <v>10131</v>
      </c>
      <c r="K319" s="55">
        <v>422.08</v>
      </c>
    </row>
    <row r="320" spans="1:11" ht="15">
      <c r="A320" s="55">
        <v>278</v>
      </c>
      <c r="B320" s="55" t="s">
        <v>199</v>
      </c>
      <c r="C320" s="55">
        <v>101490326</v>
      </c>
      <c r="D320" s="55" t="s">
        <v>14</v>
      </c>
      <c r="E320" s="55">
        <v>6470</v>
      </c>
      <c r="F320" s="55">
        <v>2018</v>
      </c>
      <c r="G320" s="110">
        <v>2018</v>
      </c>
      <c r="H320" s="110"/>
      <c r="I320" s="55">
        <v>1</v>
      </c>
      <c r="J320" s="55">
        <v>6470</v>
      </c>
      <c r="K320" s="55">
        <v>269.58</v>
      </c>
    </row>
    <row r="321" spans="1:11" ht="15">
      <c r="A321" s="55"/>
      <c r="B321" s="57" t="s">
        <v>503</v>
      </c>
      <c r="C321" s="57"/>
      <c r="D321" s="57"/>
      <c r="E321" s="57"/>
      <c r="F321" s="57"/>
      <c r="G321" s="105"/>
      <c r="H321" s="105"/>
      <c r="I321" s="57"/>
      <c r="J321" s="57">
        <f>SUM(J265:J320)</f>
        <v>654826</v>
      </c>
      <c r="K321" s="57">
        <f>SUM(K265:K320)</f>
        <v>507031.13</v>
      </c>
    </row>
    <row r="322" spans="1:11" ht="15">
      <c r="A322" s="55"/>
      <c r="B322" s="55"/>
      <c r="C322" s="106" t="s">
        <v>650</v>
      </c>
      <c r="D322" s="107"/>
      <c r="E322" s="107"/>
      <c r="F322" s="107"/>
      <c r="G322" s="107"/>
      <c r="H322" s="107"/>
      <c r="I322" s="108"/>
      <c r="J322" s="55"/>
      <c r="K322" s="55"/>
    </row>
    <row r="323" spans="1:11" ht="15">
      <c r="A323" s="55">
        <v>279</v>
      </c>
      <c r="B323" s="55" t="s">
        <v>651</v>
      </c>
      <c r="C323" s="55">
        <v>101450093</v>
      </c>
      <c r="D323" s="55" t="s">
        <v>14</v>
      </c>
      <c r="E323" s="55">
        <v>56</v>
      </c>
      <c r="F323" s="55">
        <v>1992</v>
      </c>
      <c r="G323" s="110">
        <v>1992</v>
      </c>
      <c r="H323" s="110"/>
      <c r="I323" s="55">
        <v>1</v>
      </c>
      <c r="J323" s="55">
        <v>56</v>
      </c>
      <c r="K323" s="55">
        <v>56</v>
      </c>
    </row>
    <row r="324" spans="1:11" ht="15">
      <c r="A324" s="55">
        <v>280</v>
      </c>
      <c r="B324" s="55" t="s">
        <v>652</v>
      </c>
      <c r="C324" s="55">
        <v>101450097</v>
      </c>
      <c r="D324" s="55" t="s">
        <v>14</v>
      </c>
      <c r="E324" s="55">
        <v>772</v>
      </c>
      <c r="F324" s="55">
        <v>1990</v>
      </c>
      <c r="G324" s="110">
        <v>1990</v>
      </c>
      <c r="H324" s="110"/>
      <c r="I324" s="55">
        <v>1</v>
      </c>
      <c r="J324" s="55">
        <v>772</v>
      </c>
      <c r="K324" s="55">
        <v>772</v>
      </c>
    </row>
    <row r="325" spans="1:11" ht="15">
      <c r="A325" s="55">
        <v>281</v>
      </c>
      <c r="B325" s="55" t="s">
        <v>653</v>
      </c>
      <c r="C325" s="55">
        <v>101450098</v>
      </c>
      <c r="D325" s="55" t="s">
        <v>14</v>
      </c>
      <c r="E325" s="55">
        <v>1082</v>
      </c>
      <c r="F325" s="55">
        <v>1991</v>
      </c>
      <c r="G325" s="110">
        <v>1991</v>
      </c>
      <c r="H325" s="110"/>
      <c r="I325" s="55">
        <v>1</v>
      </c>
      <c r="J325" s="55">
        <v>1082</v>
      </c>
      <c r="K325" s="55">
        <v>1082</v>
      </c>
    </row>
    <row r="326" spans="1:11" ht="15">
      <c r="A326" s="55">
        <v>282</v>
      </c>
      <c r="B326" s="55" t="s">
        <v>653</v>
      </c>
      <c r="C326" s="55">
        <v>101450099</v>
      </c>
      <c r="D326" s="55" t="s">
        <v>14</v>
      </c>
      <c r="E326" s="55">
        <v>1082</v>
      </c>
      <c r="F326" s="55">
        <v>1991</v>
      </c>
      <c r="G326" s="110">
        <v>1991</v>
      </c>
      <c r="H326" s="110"/>
      <c r="I326" s="55">
        <v>1</v>
      </c>
      <c r="J326" s="55">
        <v>1082</v>
      </c>
      <c r="K326" s="55">
        <v>1082</v>
      </c>
    </row>
    <row r="327" spans="1:11" ht="15">
      <c r="A327" s="55">
        <v>283</v>
      </c>
      <c r="B327" s="55" t="s">
        <v>654</v>
      </c>
      <c r="C327" s="55">
        <v>101450101</v>
      </c>
      <c r="D327" s="55" t="s">
        <v>14</v>
      </c>
      <c r="E327" s="55">
        <v>1094</v>
      </c>
      <c r="F327" s="55">
        <v>1987</v>
      </c>
      <c r="G327" s="110">
        <v>1987</v>
      </c>
      <c r="H327" s="110"/>
      <c r="I327" s="55">
        <v>1</v>
      </c>
      <c r="J327" s="55">
        <v>1094</v>
      </c>
      <c r="K327" s="55">
        <v>1094</v>
      </c>
    </row>
    <row r="328" spans="1:11" ht="15">
      <c r="A328" s="55">
        <v>284</v>
      </c>
      <c r="B328" s="55" t="s">
        <v>655</v>
      </c>
      <c r="C328" s="55">
        <v>101450104</v>
      </c>
      <c r="D328" s="55" t="s">
        <v>14</v>
      </c>
      <c r="E328" s="55">
        <v>474</v>
      </c>
      <c r="F328" s="55">
        <v>1992</v>
      </c>
      <c r="G328" s="110">
        <v>1992</v>
      </c>
      <c r="H328" s="110"/>
      <c r="I328" s="55">
        <v>1</v>
      </c>
      <c r="J328" s="55">
        <v>474</v>
      </c>
      <c r="K328" s="55">
        <v>474</v>
      </c>
    </row>
    <row r="329" spans="1:11" ht="15">
      <c r="A329" s="55">
        <v>285</v>
      </c>
      <c r="B329" s="55" t="s">
        <v>576</v>
      </c>
      <c r="C329" s="55">
        <v>101490146</v>
      </c>
      <c r="D329" s="55" t="s">
        <v>14</v>
      </c>
      <c r="E329" s="55">
        <v>64</v>
      </c>
      <c r="F329" s="55">
        <v>1994</v>
      </c>
      <c r="G329" s="110">
        <v>1994</v>
      </c>
      <c r="H329" s="110"/>
      <c r="I329" s="55">
        <v>1</v>
      </c>
      <c r="J329" s="55">
        <v>64</v>
      </c>
      <c r="K329" s="55">
        <v>64</v>
      </c>
    </row>
    <row r="330" spans="1:11" ht="15">
      <c r="A330" s="55">
        <v>286</v>
      </c>
      <c r="B330" s="55" t="s">
        <v>656</v>
      </c>
      <c r="C330" s="55">
        <v>101490147</v>
      </c>
      <c r="D330" s="55" t="s">
        <v>14</v>
      </c>
      <c r="E330" s="55">
        <v>259</v>
      </c>
      <c r="F330" s="55">
        <v>1992</v>
      </c>
      <c r="G330" s="110">
        <v>1992</v>
      </c>
      <c r="H330" s="110"/>
      <c r="I330" s="55">
        <v>1</v>
      </c>
      <c r="J330" s="55">
        <v>259</v>
      </c>
      <c r="K330" s="55">
        <v>259</v>
      </c>
    </row>
    <row r="331" spans="1:11" ht="15">
      <c r="A331" s="55">
        <v>287</v>
      </c>
      <c r="B331" s="55" t="s">
        <v>657</v>
      </c>
      <c r="C331" s="55">
        <v>101450175</v>
      </c>
      <c r="D331" s="55" t="s">
        <v>14</v>
      </c>
      <c r="E331" s="55">
        <v>3238</v>
      </c>
      <c r="F331" s="55">
        <v>2004</v>
      </c>
      <c r="G331" s="110">
        <v>2004</v>
      </c>
      <c r="H331" s="110"/>
      <c r="I331" s="55">
        <v>1</v>
      </c>
      <c r="J331" s="55">
        <v>3238</v>
      </c>
      <c r="K331" s="55">
        <v>3238</v>
      </c>
    </row>
    <row r="332" spans="1:11" ht="15">
      <c r="A332" s="55">
        <v>288</v>
      </c>
      <c r="B332" s="55" t="s">
        <v>658</v>
      </c>
      <c r="C332" s="55">
        <v>101450188</v>
      </c>
      <c r="D332" s="55" t="s">
        <v>14</v>
      </c>
      <c r="E332" s="55">
        <v>3791</v>
      </c>
      <c r="F332" s="55">
        <v>2008</v>
      </c>
      <c r="G332" s="110">
        <v>2008</v>
      </c>
      <c r="H332" s="110"/>
      <c r="I332" s="55">
        <v>1</v>
      </c>
      <c r="J332" s="55">
        <v>3791</v>
      </c>
      <c r="K332" s="55">
        <v>3791</v>
      </c>
    </row>
    <row r="333" spans="1:11" ht="15">
      <c r="A333" s="55">
        <v>289</v>
      </c>
      <c r="B333" s="55" t="s">
        <v>659</v>
      </c>
      <c r="C333" s="55">
        <v>101450196</v>
      </c>
      <c r="D333" s="55" t="s">
        <v>14</v>
      </c>
      <c r="E333" s="55">
        <v>7800</v>
      </c>
      <c r="F333" s="55">
        <v>2014</v>
      </c>
      <c r="G333" s="110">
        <v>2014</v>
      </c>
      <c r="H333" s="110"/>
      <c r="I333" s="55">
        <v>1</v>
      </c>
      <c r="J333" s="55">
        <v>7800</v>
      </c>
      <c r="K333" s="55">
        <v>3185</v>
      </c>
    </row>
    <row r="334" spans="1:11" ht="15">
      <c r="A334" s="55">
        <v>290</v>
      </c>
      <c r="B334" s="55" t="s">
        <v>659</v>
      </c>
      <c r="C334" s="55">
        <v>101450197</v>
      </c>
      <c r="D334" s="55" t="s">
        <v>14</v>
      </c>
      <c r="E334" s="55">
        <v>7800</v>
      </c>
      <c r="F334" s="55">
        <v>2014</v>
      </c>
      <c r="G334" s="110">
        <v>2014</v>
      </c>
      <c r="H334" s="110"/>
      <c r="I334" s="55">
        <v>1</v>
      </c>
      <c r="J334" s="55">
        <v>7800</v>
      </c>
      <c r="K334" s="55">
        <v>3185</v>
      </c>
    </row>
    <row r="335" spans="1:11" ht="15">
      <c r="A335" s="55">
        <v>291</v>
      </c>
      <c r="B335" s="55" t="s">
        <v>660</v>
      </c>
      <c r="C335" s="55">
        <v>101470776</v>
      </c>
      <c r="D335" s="55" t="s">
        <v>14</v>
      </c>
      <c r="E335" s="55">
        <v>17400</v>
      </c>
      <c r="F335" s="55">
        <v>2015</v>
      </c>
      <c r="G335" s="110">
        <v>2015</v>
      </c>
      <c r="H335" s="110"/>
      <c r="I335" s="55">
        <v>1</v>
      </c>
      <c r="J335" s="55">
        <v>17400</v>
      </c>
      <c r="K335" s="55">
        <v>5365</v>
      </c>
    </row>
    <row r="336" spans="1:11" ht="15">
      <c r="A336" s="55">
        <v>292</v>
      </c>
      <c r="B336" s="55" t="s">
        <v>661</v>
      </c>
      <c r="C336" s="55">
        <v>101490303</v>
      </c>
      <c r="D336" s="55" t="s">
        <v>14</v>
      </c>
      <c r="E336" s="55">
        <v>6750</v>
      </c>
      <c r="F336" s="55">
        <v>2015</v>
      </c>
      <c r="G336" s="110">
        <v>2015</v>
      </c>
      <c r="H336" s="110"/>
      <c r="I336" s="55">
        <v>1</v>
      </c>
      <c r="J336" s="55">
        <v>6750</v>
      </c>
      <c r="K336" s="55">
        <v>1911.5</v>
      </c>
    </row>
    <row r="337" spans="1:11" ht="15">
      <c r="A337" s="55">
        <v>293</v>
      </c>
      <c r="B337" s="55" t="s">
        <v>662</v>
      </c>
      <c r="C337" s="55">
        <v>101490304</v>
      </c>
      <c r="D337" s="55" t="s">
        <v>14</v>
      </c>
      <c r="E337" s="55">
        <v>8750</v>
      </c>
      <c r="F337" s="55">
        <v>2015</v>
      </c>
      <c r="G337" s="110">
        <v>2015</v>
      </c>
      <c r="H337" s="110"/>
      <c r="I337" s="55">
        <v>1</v>
      </c>
      <c r="J337" s="55">
        <v>8750</v>
      </c>
      <c r="K337" s="55">
        <v>2479.54</v>
      </c>
    </row>
    <row r="338" spans="1:11" ht="15">
      <c r="A338" s="55">
        <v>294</v>
      </c>
      <c r="B338" s="55" t="s">
        <v>663</v>
      </c>
      <c r="C338" s="55">
        <v>101490311</v>
      </c>
      <c r="D338" s="55" t="s">
        <v>14</v>
      </c>
      <c r="E338" s="55">
        <v>8841</v>
      </c>
      <c r="F338" s="55">
        <v>2015</v>
      </c>
      <c r="G338" s="110">
        <v>2015</v>
      </c>
      <c r="H338" s="110"/>
      <c r="I338" s="55">
        <v>1</v>
      </c>
      <c r="J338" s="55">
        <v>8841</v>
      </c>
      <c r="K338" s="55">
        <v>2358.22</v>
      </c>
    </row>
    <row r="339" spans="1:11" ht="15">
      <c r="A339" s="55">
        <v>295</v>
      </c>
      <c r="B339" s="55" t="s">
        <v>588</v>
      </c>
      <c r="C339" s="55">
        <v>101490309</v>
      </c>
      <c r="D339" s="55" t="s">
        <v>14</v>
      </c>
      <c r="E339" s="55">
        <v>5999</v>
      </c>
      <c r="F339" s="55">
        <v>2015</v>
      </c>
      <c r="G339" s="110">
        <v>2015</v>
      </c>
      <c r="H339" s="110"/>
      <c r="I339" s="55">
        <v>1</v>
      </c>
      <c r="J339" s="55">
        <v>5999</v>
      </c>
      <c r="K339" s="55">
        <v>1599.73</v>
      </c>
    </row>
    <row r="340" spans="1:11" ht="15">
      <c r="A340" s="55">
        <v>296</v>
      </c>
      <c r="B340" s="55" t="s">
        <v>588</v>
      </c>
      <c r="C340" s="55">
        <v>101490310</v>
      </c>
      <c r="D340" s="55" t="s">
        <v>14</v>
      </c>
      <c r="E340" s="55">
        <v>5999</v>
      </c>
      <c r="F340" s="55">
        <v>2015</v>
      </c>
      <c r="G340" s="110">
        <v>2015</v>
      </c>
      <c r="H340" s="110"/>
      <c r="I340" s="55">
        <v>1</v>
      </c>
      <c r="J340" s="55">
        <v>5999</v>
      </c>
      <c r="K340" s="55">
        <v>1599.73</v>
      </c>
    </row>
    <row r="341" spans="1:11" ht="15">
      <c r="A341" s="55">
        <v>297</v>
      </c>
      <c r="B341" s="55" t="s">
        <v>386</v>
      </c>
      <c r="C341" s="55">
        <v>101490312</v>
      </c>
      <c r="D341" s="55" t="s">
        <v>14</v>
      </c>
      <c r="E341" s="55">
        <v>8841</v>
      </c>
      <c r="F341" s="55">
        <v>2015</v>
      </c>
      <c r="G341" s="110">
        <v>2015</v>
      </c>
      <c r="H341" s="110"/>
      <c r="I341" s="55">
        <v>1</v>
      </c>
      <c r="J341" s="55">
        <v>8841</v>
      </c>
      <c r="K341" s="55">
        <v>2358.31</v>
      </c>
    </row>
    <row r="342" spans="1:11" ht="15">
      <c r="A342" s="55">
        <v>298</v>
      </c>
      <c r="B342" s="55" t="s">
        <v>664</v>
      </c>
      <c r="C342" s="55">
        <v>101470777</v>
      </c>
      <c r="D342" s="55" t="s">
        <v>14</v>
      </c>
      <c r="E342" s="55">
        <v>41760</v>
      </c>
      <c r="F342" s="55">
        <v>2015</v>
      </c>
      <c r="G342" s="110">
        <v>2015</v>
      </c>
      <c r="H342" s="110"/>
      <c r="I342" s="55">
        <v>1</v>
      </c>
      <c r="J342" s="55">
        <v>41760</v>
      </c>
      <c r="K342" s="55">
        <v>10788</v>
      </c>
    </row>
    <row r="343" spans="1:11" ht="15">
      <c r="A343" s="55">
        <v>299</v>
      </c>
      <c r="B343" s="55" t="s">
        <v>665</v>
      </c>
      <c r="C343" s="55">
        <v>101450198</v>
      </c>
      <c r="D343" s="55" t="s">
        <v>14</v>
      </c>
      <c r="E343" s="55">
        <v>3050</v>
      </c>
      <c r="F343" s="55">
        <v>2015</v>
      </c>
      <c r="G343" s="110">
        <v>2015</v>
      </c>
      <c r="H343" s="110"/>
      <c r="I343" s="55">
        <v>1</v>
      </c>
      <c r="J343" s="55">
        <v>3050</v>
      </c>
      <c r="K343" s="55">
        <v>787.54</v>
      </c>
    </row>
    <row r="344" spans="1:11" ht="15">
      <c r="A344" s="55"/>
      <c r="B344" s="55" t="s">
        <v>666</v>
      </c>
      <c r="C344" s="55"/>
      <c r="D344" s="55"/>
      <c r="E344" s="55"/>
      <c r="F344" s="55"/>
      <c r="G344" s="110"/>
      <c r="H344" s="110"/>
      <c r="I344" s="55"/>
      <c r="J344" s="55"/>
      <c r="K344" s="55" t="s">
        <v>173</v>
      </c>
    </row>
    <row r="345" spans="1:11" ht="15">
      <c r="A345" s="55">
        <v>300</v>
      </c>
      <c r="B345" s="55" t="s">
        <v>665</v>
      </c>
      <c r="C345" s="55">
        <v>101450199</v>
      </c>
      <c r="D345" s="55" t="s">
        <v>14</v>
      </c>
      <c r="E345" s="55">
        <v>3150</v>
      </c>
      <c r="F345" s="55">
        <v>2015</v>
      </c>
      <c r="G345" s="110">
        <v>2015</v>
      </c>
      <c r="H345" s="110"/>
      <c r="I345" s="55">
        <v>1</v>
      </c>
      <c r="J345" s="55">
        <v>3150</v>
      </c>
      <c r="K345" s="55">
        <v>813.5</v>
      </c>
    </row>
    <row r="346" spans="1:11" ht="15">
      <c r="A346" s="55"/>
      <c r="B346" s="55" t="s">
        <v>666</v>
      </c>
      <c r="C346" s="55"/>
      <c r="D346" s="55"/>
      <c r="E346" s="55"/>
      <c r="F346" s="55"/>
      <c r="G346" s="110"/>
      <c r="H346" s="110"/>
      <c r="I346" s="55"/>
      <c r="J346" s="55"/>
      <c r="K346" s="55"/>
    </row>
    <row r="347" spans="1:11" ht="15">
      <c r="A347" s="55">
        <v>301</v>
      </c>
      <c r="B347" s="55" t="s">
        <v>665</v>
      </c>
      <c r="C347" s="55">
        <v>101450200</v>
      </c>
      <c r="D347" s="55" t="s">
        <v>14</v>
      </c>
      <c r="E347" s="55">
        <v>2900</v>
      </c>
      <c r="F347" s="55">
        <v>2015</v>
      </c>
      <c r="G347" s="110">
        <v>2015</v>
      </c>
      <c r="H347" s="110"/>
      <c r="I347" s="55">
        <v>1</v>
      </c>
      <c r="J347" s="55">
        <v>2900</v>
      </c>
      <c r="K347" s="55">
        <v>749.04</v>
      </c>
    </row>
    <row r="348" spans="1:11" ht="15">
      <c r="A348" s="55"/>
      <c r="B348" s="55" t="s">
        <v>666</v>
      </c>
      <c r="C348" s="55"/>
      <c r="D348" s="55"/>
      <c r="E348" s="55"/>
      <c r="F348" s="55"/>
      <c r="G348" s="110"/>
      <c r="H348" s="110"/>
      <c r="I348" s="55"/>
      <c r="J348" s="55"/>
      <c r="K348" s="55"/>
    </row>
    <row r="349" spans="1:11" ht="15">
      <c r="A349" s="55">
        <v>302</v>
      </c>
      <c r="B349" s="55" t="s">
        <v>665</v>
      </c>
      <c r="C349" s="55">
        <v>101450201</v>
      </c>
      <c r="D349" s="55" t="s">
        <v>14</v>
      </c>
      <c r="E349" s="55">
        <v>2900</v>
      </c>
      <c r="F349" s="55">
        <v>2015</v>
      </c>
      <c r="G349" s="110">
        <v>2015</v>
      </c>
      <c r="H349" s="110"/>
      <c r="I349" s="55">
        <v>1</v>
      </c>
      <c r="J349" s="55">
        <v>2900</v>
      </c>
      <c r="K349" s="55">
        <v>749.04</v>
      </c>
    </row>
    <row r="350" spans="1:11" ht="15">
      <c r="A350" s="55"/>
      <c r="B350" s="55" t="s">
        <v>666</v>
      </c>
      <c r="C350" s="55"/>
      <c r="D350" s="55"/>
      <c r="E350" s="55"/>
      <c r="F350" s="55"/>
      <c r="G350" s="110"/>
      <c r="H350" s="110"/>
      <c r="I350" s="55"/>
      <c r="J350" s="55"/>
      <c r="K350" s="55"/>
    </row>
    <row r="351" spans="1:11" ht="15">
      <c r="A351" s="55">
        <v>303</v>
      </c>
      <c r="B351" s="55" t="s">
        <v>667</v>
      </c>
      <c r="C351" s="55">
        <v>101450052</v>
      </c>
      <c r="D351" s="55" t="s">
        <v>14</v>
      </c>
      <c r="E351" s="55">
        <v>625</v>
      </c>
      <c r="F351" s="55">
        <v>1981</v>
      </c>
      <c r="G351" s="110">
        <v>1981</v>
      </c>
      <c r="H351" s="110"/>
      <c r="I351" s="55">
        <v>1</v>
      </c>
      <c r="J351" s="55">
        <v>625</v>
      </c>
      <c r="K351" s="55">
        <v>625</v>
      </c>
    </row>
    <row r="352" spans="1:11" ht="15">
      <c r="A352" s="55">
        <v>304</v>
      </c>
      <c r="B352" s="55" t="s">
        <v>583</v>
      </c>
      <c r="C352" s="55">
        <v>101450057</v>
      </c>
      <c r="D352" s="55" t="s">
        <v>14</v>
      </c>
      <c r="E352" s="55">
        <v>239</v>
      </c>
      <c r="F352" s="55">
        <v>1980</v>
      </c>
      <c r="G352" s="110">
        <v>1980</v>
      </c>
      <c r="H352" s="110"/>
      <c r="I352" s="55">
        <v>1</v>
      </c>
      <c r="J352" s="55">
        <v>239</v>
      </c>
      <c r="K352" s="55">
        <v>239</v>
      </c>
    </row>
    <row r="353" spans="1:11" ht="15">
      <c r="A353" s="55"/>
      <c r="B353" s="55" t="s">
        <v>668</v>
      </c>
      <c r="C353" s="55"/>
      <c r="D353" s="55"/>
      <c r="E353" s="55"/>
      <c r="F353" s="55"/>
      <c r="G353" s="110"/>
      <c r="H353" s="110"/>
      <c r="I353" s="55"/>
      <c r="J353" s="55"/>
      <c r="K353" s="55"/>
    </row>
    <row r="354" spans="1:11" ht="15">
      <c r="A354" s="55">
        <v>305</v>
      </c>
      <c r="B354" s="55" t="s">
        <v>669</v>
      </c>
      <c r="C354" s="55">
        <v>101450058</v>
      </c>
      <c r="D354" s="55" t="s">
        <v>14</v>
      </c>
      <c r="E354" s="55">
        <v>237</v>
      </c>
      <c r="F354" s="55">
        <v>1978</v>
      </c>
      <c r="G354" s="110">
        <v>1978</v>
      </c>
      <c r="H354" s="110"/>
      <c r="I354" s="55">
        <v>1</v>
      </c>
      <c r="J354" s="55">
        <v>237</v>
      </c>
      <c r="K354" s="55">
        <v>237</v>
      </c>
    </row>
    <row r="355" spans="1:11" ht="15">
      <c r="A355" s="55">
        <v>306</v>
      </c>
      <c r="B355" s="55" t="s">
        <v>595</v>
      </c>
      <c r="C355" s="55">
        <v>101450059</v>
      </c>
      <c r="D355" s="55" t="s">
        <v>14</v>
      </c>
      <c r="E355" s="55">
        <v>225</v>
      </c>
      <c r="F355" s="55">
        <v>1982</v>
      </c>
      <c r="G355" s="110">
        <v>1982</v>
      </c>
      <c r="H355" s="110"/>
      <c r="I355" s="55">
        <v>1</v>
      </c>
      <c r="J355" s="55">
        <v>225</v>
      </c>
      <c r="K355" s="55">
        <v>225</v>
      </c>
    </row>
    <row r="356" spans="1:11" ht="15">
      <c r="A356" s="55">
        <v>307</v>
      </c>
      <c r="B356" s="55" t="s">
        <v>595</v>
      </c>
      <c r="C356" s="55">
        <v>101450060</v>
      </c>
      <c r="D356" s="55" t="s">
        <v>14</v>
      </c>
      <c r="E356" s="55">
        <v>225</v>
      </c>
      <c r="F356" s="55">
        <v>1986</v>
      </c>
      <c r="G356" s="110">
        <v>1986</v>
      </c>
      <c r="H356" s="110"/>
      <c r="I356" s="55">
        <v>1</v>
      </c>
      <c r="J356" s="55">
        <v>225</v>
      </c>
      <c r="K356" s="55">
        <v>225</v>
      </c>
    </row>
    <row r="357" spans="1:11" ht="15">
      <c r="A357" s="55">
        <v>308</v>
      </c>
      <c r="B357" s="55" t="s">
        <v>670</v>
      </c>
      <c r="C357" s="55">
        <v>101450061</v>
      </c>
      <c r="D357" s="55" t="s">
        <v>14</v>
      </c>
      <c r="E357" s="55">
        <v>822</v>
      </c>
      <c r="F357" s="55">
        <v>1979</v>
      </c>
      <c r="G357" s="110">
        <v>1979</v>
      </c>
      <c r="H357" s="110"/>
      <c r="I357" s="55">
        <v>1</v>
      </c>
      <c r="J357" s="55">
        <v>822</v>
      </c>
      <c r="K357" s="55">
        <v>822</v>
      </c>
    </row>
    <row r="358" spans="1:11" ht="15">
      <c r="A358" s="55">
        <v>309</v>
      </c>
      <c r="B358" s="55" t="s">
        <v>671</v>
      </c>
      <c r="C358" s="55">
        <v>101450064</v>
      </c>
      <c r="D358" s="55" t="s">
        <v>14</v>
      </c>
      <c r="E358" s="55">
        <v>288</v>
      </c>
      <c r="F358" s="55">
        <v>1984</v>
      </c>
      <c r="G358" s="110">
        <v>1984</v>
      </c>
      <c r="H358" s="110"/>
      <c r="I358" s="55">
        <v>1</v>
      </c>
      <c r="J358" s="55">
        <v>288</v>
      </c>
      <c r="K358" s="55">
        <v>288</v>
      </c>
    </row>
    <row r="359" spans="1:11" ht="15">
      <c r="A359" s="55"/>
      <c r="B359" s="55" t="s">
        <v>672</v>
      </c>
      <c r="C359" s="55"/>
      <c r="D359" s="55"/>
      <c r="E359" s="55"/>
      <c r="F359" s="55"/>
      <c r="G359" s="110"/>
      <c r="H359" s="110"/>
      <c r="I359" s="55"/>
      <c r="J359" s="55"/>
      <c r="K359" s="55"/>
    </row>
    <row r="360" spans="1:11" ht="15">
      <c r="A360" s="55">
        <v>310</v>
      </c>
      <c r="B360" s="55" t="s">
        <v>583</v>
      </c>
      <c r="C360" s="55">
        <v>101450065</v>
      </c>
      <c r="D360" s="55" t="s">
        <v>14</v>
      </c>
      <c r="E360" s="55">
        <v>264</v>
      </c>
      <c r="F360" s="55">
        <v>1967</v>
      </c>
      <c r="G360" s="110">
        <v>1967</v>
      </c>
      <c r="H360" s="110"/>
      <c r="I360" s="55">
        <v>1</v>
      </c>
      <c r="J360" s="55">
        <v>264</v>
      </c>
      <c r="K360" s="55">
        <v>264</v>
      </c>
    </row>
    <row r="361" spans="1:11" ht="15">
      <c r="A361" s="55">
        <v>311</v>
      </c>
      <c r="B361" s="55" t="s">
        <v>673</v>
      </c>
      <c r="C361" s="55">
        <v>101450066</v>
      </c>
      <c r="D361" s="55" t="s">
        <v>14</v>
      </c>
      <c r="E361" s="55">
        <v>585</v>
      </c>
      <c r="F361" s="55">
        <v>1979</v>
      </c>
      <c r="G361" s="110">
        <v>1979</v>
      </c>
      <c r="H361" s="110"/>
      <c r="I361" s="55">
        <v>1</v>
      </c>
      <c r="J361" s="55">
        <v>585</v>
      </c>
      <c r="K361" s="55">
        <v>585</v>
      </c>
    </row>
    <row r="362" spans="1:11" ht="15">
      <c r="A362" s="55">
        <v>312</v>
      </c>
      <c r="B362" s="55" t="s">
        <v>674</v>
      </c>
      <c r="C362" s="55">
        <v>101450067</v>
      </c>
      <c r="D362" s="55" t="s">
        <v>14</v>
      </c>
      <c r="E362" s="55">
        <v>239</v>
      </c>
      <c r="F362" s="55">
        <v>1980</v>
      </c>
      <c r="G362" s="110">
        <v>1980</v>
      </c>
      <c r="H362" s="110"/>
      <c r="I362" s="55">
        <v>1</v>
      </c>
      <c r="J362" s="55">
        <v>239</v>
      </c>
      <c r="K362" s="55">
        <v>239</v>
      </c>
    </row>
    <row r="363" spans="1:11" ht="15">
      <c r="A363" s="55">
        <v>313</v>
      </c>
      <c r="B363" s="55" t="s">
        <v>674</v>
      </c>
      <c r="C363" s="55">
        <v>101450068</v>
      </c>
      <c r="D363" s="55" t="s">
        <v>14</v>
      </c>
      <c r="E363" s="55">
        <v>237</v>
      </c>
      <c r="F363" s="55">
        <v>1980</v>
      </c>
      <c r="G363" s="110">
        <v>1980</v>
      </c>
      <c r="H363" s="110"/>
      <c r="I363" s="55">
        <v>1</v>
      </c>
      <c r="J363" s="55">
        <v>237</v>
      </c>
      <c r="K363" s="55">
        <v>237</v>
      </c>
    </row>
    <row r="364" spans="1:11" ht="15">
      <c r="A364" s="55">
        <v>314</v>
      </c>
      <c r="B364" s="55" t="s">
        <v>652</v>
      </c>
      <c r="C364" s="55">
        <v>101450069</v>
      </c>
      <c r="D364" s="55" t="s">
        <v>14</v>
      </c>
      <c r="E364" s="55">
        <v>264</v>
      </c>
      <c r="F364" s="55">
        <v>1972</v>
      </c>
      <c r="G364" s="110">
        <v>1972</v>
      </c>
      <c r="H364" s="110"/>
      <c r="I364" s="55">
        <v>1</v>
      </c>
      <c r="J364" s="55">
        <v>264</v>
      </c>
      <c r="K364" s="55">
        <v>264</v>
      </c>
    </row>
    <row r="365" spans="1:11" ht="15">
      <c r="A365" s="55">
        <v>315</v>
      </c>
      <c r="B365" s="55" t="s">
        <v>582</v>
      </c>
      <c r="C365" s="55">
        <v>101450070</v>
      </c>
      <c r="D365" s="55" t="s">
        <v>14</v>
      </c>
      <c r="E365" s="55">
        <v>460</v>
      </c>
      <c r="F365" s="55">
        <v>1978</v>
      </c>
      <c r="G365" s="110">
        <v>1978</v>
      </c>
      <c r="H365" s="110"/>
      <c r="I365" s="55">
        <v>1</v>
      </c>
      <c r="J365" s="55">
        <v>460</v>
      </c>
      <c r="K365" s="55">
        <v>460</v>
      </c>
    </row>
    <row r="366" spans="1:11" ht="15">
      <c r="A366" s="55">
        <v>316</v>
      </c>
      <c r="B366" s="55" t="s">
        <v>134</v>
      </c>
      <c r="C366" s="55">
        <v>101450072</v>
      </c>
      <c r="D366" s="55" t="s">
        <v>14</v>
      </c>
      <c r="E366" s="55">
        <v>180</v>
      </c>
      <c r="F366" s="55">
        <v>1988</v>
      </c>
      <c r="G366" s="110">
        <v>1988</v>
      </c>
      <c r="H366" s="110"/>
      <c r="I366" s="55">
        <v>1</v>
      </c>
      <c r="J366" s="55">
        <v>180</v>
      </c>
      <c r="K366" s="55">
        <v>180</v>
      </c>
    </row>
    <row r="367" spans="1:11" ht="15">
      <c r="A367" s="55">
        <v>317</v>
      </c>
      <c r="B367" s="55" t="s">
        <v>675</v>
      </c>
      <c r="C367" s="55">
        <v>101450078</v>
      </c>
      <c r="D367" s="55" t="s">
        <v>14</v>
      </c>
      <c r="E367" s="55">
        <v>1480</v>
      </c>
      <c r="F367" s="55">
        <v>1986</v>
      </c>
      <c r="G367" s="110">
        <v>1986</v>
      </c>
      <c r="H367" s="110"/>
      <c r="I367" s="55">
        <v>1</v>
      </c>
      <c r="J367" s="55">
        <v>1480</v>
      </c>
      <c r="K367" s="55">
        <v>1480</v>
      </c>
    </row>
    <row r="368" spans="1:11" ht="15">
      <c r="A368" s="55">
        <v>318</v>
      </c>
      <c r="B368" s="55" t="s">
        <v>676</v>
      </c>
      <c r="C368" s="55">
        <v>101450081</v>
      </c>
      <c r="D368" s="55" t="s">
        <v>14</v>
      </c>
      <c r="E368" s="55">
        <v>707</v>
      </c>
      <c r="F368" s="55">
        <v>1996</v>
      </c>
      <c r="G368" s="110">
        <v>1996</v>
      </c>
      <c r="H368" s="110"/>
      <c r="I368" s="55">
        <v>1</v>
      </c>
      <c r="J368" s="55">
        <v>707</v>
      </c>
      <c r="K368" s="55">
        <v>707</v>
      </c>
    </row>
    <row r="369" spans="1:11" ht="15">
      <c r="A369" s="55">
        <v>319</v>
      </c>
      <c r="B369" s="55" t="s">
        <v>677</v>
      </c>
      <c r="C369" s="55">
        <v>101450082</v>
      </c>
      <c r="D369" s="55" t="s">
        <v>14</v>
      </c>
      <c r="E369" s="55">
        <v>93972</v>
      </c>
      <c r="F369" s="55">
        <v>1999</v>
      </c>
      <c r="G369" s="110">
        <v>1999</v>
      </c>
      <c r="H369" s="110"/>
      <c r="I369" s="55">
        <v>1</v>
      </c>
      <c r="J369" s="55">
        <v>93972</v>
      </c>
      <c r="K369" s="55">
        <v>93972</v>
      </c>
    </row>
    <row r="370" spans="1:11" ht="15">
      <c r="A370" s="55"/>
      <c r="B370" s="55" t="s">
        <v>678</v>
      </c>
      <c r="C370" s="55"/>
      <c r="D370" s="55"/>
      <c r="E370" s="55"/>
      <c r="F370" s="55"/>
      <c r="G370" s="110"/>
      <c r="H370" s="110"/>
      <c r="I370" s="55"/>
      <c r="J370" s="55"/>
      <c r="K370" s="55"/>
    </row>
    <row r="371" spans="1:11" ht="15">
      <c r="A371" s="55">
        <v>320</v>
      </c>
      <c r="B371" s="55" t="s">
        <v>679</v>
      </c>
      <c r="C371" s="55">
        <v>101450085</v>
      </c>
      <c r="D371" s="55" t="s">
        <v>14</v>
      </c>
      <c r="E371" s="55">
        <v>11456</v>
      </c>
      <c r="F371" s="55">
        <v>2002</v>
      </c>
      <c r="G371" s="110">
        <v>2002</v>
      </c>
      <c r="H371" s="110"/>
      <c r="I371" s="55">
        <v>1</v>
      </c>
      <c r="J371" s="55">
        <v>11456</v>
      </c>
      <c r="K371" s="55">
        <v>11456</v>
      </c>
    </row>
    <row r="372" spans="1:11" ht="15">
      <c r="A372" s="55">
        <v>321</v>
      </c>
      <c r="B372" s="55" t="s">
        <v>543</v>
      </c>
      <c r="C372" s="55">
        <v>101490125</v>
      </c>
      <c r="D372" s="55" t="s">
        <v>14</v>
      </c>
      <c r="E372" s="55">
        <v>517</v>
      </c>
      <c r="F372" s="55">
        <v>1981</v>
      </c>
      <c r="G372" s="110">
        <v>1981</v>
      </c>
      <c r="H372" s="110"/>
      <c r="I372" s="55">
        <v>1</v>
      </c>
      <c r="J372" s="55">
        <v>517</v>
      </c>
      <c r="K372" s="55">
        <v>517</v>
      </c>
    </row>
    <row r="373" spans="1:11" ht="15">
      <c r="A373" s="55">
        <v>322</v>
      </c>
      <c r="B373" s="55" t="s">
        <v>625</v>
      </c>
      <c r="C373" s="55">
        <v>101490126</v>
      </c>
      <c r="D373" s="55" t="s">
        <v>14</v>
      </c>
      <c r="E373" s="55">
        <v>373</v>
      </c>
      <c r="F373" s="55">
        <v>1974</v>
      </c>
      <c r="G373" s="110">
        <v>1974</v>
      </c>
      <c r="H373" s="110"/>
      <c r="I373" s="55">
        <v>1</v>
      </c>
      <c r="J373" s="55">
        <v>373</v>
      </c>
      <c r="K373" s="55">
        <v>373</v>
      </c>
    </row>
    <row r="374" spans="1:11" ht="15">
      <c r="A374" s="55">
        <v>323</v>
      </c>
      <c r="B374" s="55" t="s">
        <v>543</v>
      </c>
      <c r="C374" s="55">
        <v>101490129</v>
      </c>
      <c r="D374" s="55" t="s">
        <v>14</v>
      </c>
      <c r="E374" s="55">
        <v>500</v>
      </c>
      <c r="F374" s="55">
        <v>1982</v>
      </c>
      <c r="G374" s="110">
        <v>1982</v>
      </c>
      <c r="H374" s="110"/>
      <c r="I374" s="55">
        <v>1</v>
      </c>
      <c r="J374" s="55">
        <v>500</v>
      </c>
      <c r="K374" s="55">
        <v>500</v>
      </c>
    </row>
    <row r="375" spans="1:11" ht="15">
      <c r="A375" s="55">
        <v>324</v>
      </c>
      <c r="B375" s="55" t="s">
        <v>543</v>
      </c>
      <c r="C375" s="55">
        <v>101490130</v>
      </c>
      <c r="D375" s="55" t="s">
        <v>14</v>
      </c>
      <c r="E375" s="55">
        <v>517</v>
      </c>
      <c r="F375" s="55">
        <v>1982</v>
      </c>
      <c r="G375" s="110">
        <v>1982</v>
      </c>
      <c r="H375" s="110"/>
      <c r="I375" s="55">
        <v>1</v>
      </c>
      <c r="J375" s="55">
        <v>517</v>
      </c>
      <c r="K375" s="55">
        <v>517</v>
      </c>
    </row>
    <row r="376" spans="1:11" ht="15">
      <c r="A376" s="55">
        <v>325</v>
      </c>
      <c r="B376" s="55" t="s">
        <v>680</v>
      </c>
      <c r="C376" s="55">
        <v>101490132</v>
      </c>
      <c r="D376" s="55" t="s">
        <v>14</v>
      </c>
      <c r="E376" s="55">
        <v>636</v>
      </c>
      <c r="F376" s="55">
        <v>2002</v>
      </c>
      <c r="G376" s="110">
        <v>2002</v>
      </c>
      <c r="H376" s="110"/>
      <c r="I376" s="55">
        <v>1</v>
      </c>
      <c r="J376" s="55">
        <v>636</v>
      </c>
      <c r="K376" s="55">
        <v>636</v>
      </c>
    </row>
    <row r="377" spans="1:11" ht="15">
      <c r="A377" s="55">
        <v>326</v>
      </c>
      <c r="B377" s="55" t="s">
        <v>681</v>
      </c>
      <c r="C377" s="55">
        <v>101450177</v>
      </c>
      <c r="D377" s="55" t="s">
        <v>14</v>
      </c>
      <c r="E377" s="55">
        <v>2738</v>
      </c>
      <c r="F377" s="55">
        <v>2005</v>
      </c>
      <c r="G377" s="110">
        <v>2005</v>
      </c>
      <c r="H377" s="110"/>
      <c r="I377" s="55">
        <v>1</v>
      </c>
      <c r="J377" s="55">
        <v>2738</v>
      </c>
      <c r="K377" s="55">
        <v>2738</v>
      </c>
    </row>
    <row r="378" spans="1:11" ht="15">
      <c r="A378" s="55"/>
      <c r="B378" s="55" t="s">
        <v>682</v>
      </c>
      <c r="C378" s="55"/>
      <c r="D378" s="55"/>
      <c r="E378" s="55"/>
      <c r="F378" s="55"/>
      <c r="G378" s="110"/>
      <c r="H378" s="110"/>
      <c r="I378" s="55"/>
      <c r="J378" s="55"/>
      <c r="K378" s="55"/>
    </row>
    <row r="379" spans="1:11" ht="15">
      <c r="A379" s="55">
        <v>327</v>
      </c>
      <c r="B379" s="55" t="s">
        <v>683</v>
      </c>
      <c r="C379" s="55">
        <v>101470593</v>
      </c>
      <c r="D379" s="55" t="s">
        <v>14</v>
      </c>
      <c r="E379" s="55">
        <v>3646</v>
      </c>
      <c r="F379" s="55">
        <v>2006</v>
      </c>
      <c r="G379" s="110">
        <v>2006</v>
      </c>
      <c r="H379" s="110"/>
      <c r="I379" s="55">
        <v>1</v>
      </c>
      <c r="J379" s="55">
        <v>3646</v>
      </c>
      <c r="K379" s="55">
        <v>3646</v>
      </c>
    </row>
    <row r="380" spans="1:11" ht="15">
      <c r="A380" s="55">
        <v>328</v>
      </c>
      <c r="B380" s="55" t="s">
        <v>684</v>
      </c>
      <c r="C380" s="55">
        <v>101470586</v>
      </c>
      <c r="D380" s="55" t="s">
        <v>14</v>
      </c>
      <c r="E380" s="55">
        <v>5102</v>
      </c>
      <c r="F380" s="55">
        <v>2006</v>
      </c>
      <c r="G380" s="110">
        <v>2006</v>
      </c>
      <c r="H380" s="110"/>
      <c r="I380" s="55">
        <v>1</v>
      </c>
      <c r="J380" s="55">
        <v>5102</v>
      </c>
      <c r="K380" s="55">
        <v>5102</v>
      </c>
    </row>
    <row r="381" spans="1:11" ht="15">
      <c r="A381" s="55">
        <v>329</v>
      </c>
      <c r="B381" s="55" t="s">
        <v>685</v>
      </c>
      <c r="C381" s="55">
        <v>101450178</v>
      </c>
      <c r="D381" s="55" t="s">
        <v>14</v>
      </c>
      <c r="E381" s="55">
        <v>4372</v>
      </c>
      <c r="F381" s="55">
        <v>2006</v>
      </c>
      <c r="G381" s="110">
        <v>2006</v>
      </c>
      <c r="H381" s="110"/>
      <c r="I381" s="55">
        <v>1</v>
      </c>
      <c r="J381" s="55">
        <v>4372</v>
      </c>
      <c r="K381" s="55">
        <v>4372</v>
      </c>
    </row>
    <row r="382" spans="1:11" ht="15">
      <c r="A382" s="55">
        <v>330</v>
      </c>
      <c r="B382" s="55" t="s">
        <v>686</v>
      </c>
      <c r="C382" s="55">
        <v>101450127</v>
      </c>
      <c r="D382" s="55" t="s">
        <v>14</v>
      </c>
      <c r="E382" s="55">
        <v>615</v>
      </c>
      <c r="F382" s="55">
        <v>1984</v>
      </c>
      <c r="G382" s="110">
        <v>1984</v>
      </c>
      <c r="H382" s="110"/>
      <c r="I382" s="55">
        <v>1</v>
      </c>
      <c r="J382" s="55">
        <v>615</v>
      </c>
      <c r="K382" s="55">
        <v>615</v>
      </c>
    </row>
    <row r="383" spans="1:11" ht="15">
      <c r="A383" s="55">
        <v>331</v>
      </c>
      <c r="B383" s="55" t="s">
        <v>687</v>
      </c>
      <c r="C383" s="55">
        <v>101470598</v>
      </c>
      <c r="D383" s="55" t="s">
        <v>14</v>
      </c>
      <c r="E383" s="55">
        <v>17145</v>
      </c>
      <c r="F383" s="55">
        <v>2006</v>
      </c>
      <c r="G383" s="110">
        <v>2006</v>
      </c>
      <c r="H383" s="110"/>
      <c r="I383" s="55">
        <v>1</v>
      </c>
      <c r="J383" s="55">
        <v>17145</v>
      </c>
      <c r="K383" s="55">
        <v>17145</v>
      </c>
    </row>
    <row r="384" spans="1:11" ht="15">
      <c r="A384" s="55" t="s">
        <v>173</v>
      </c>
      <c r="B384" s="55" t="s">
        <v>688</v>
      </c>
      <c r="C384" s="55"/>
      <c r="D384" s="55"/>
      <c r="E384" s="55"/>
      <c r="F384" s="55"/>
      <c r="G384" s="110"/>
      <c r="H384" s="110"/>
      <c r="I384" s="55"/>
      <c r="J384" s="55"/>
      <c r="K384" s="55"/>
    </row>
    <row r="385" spans="1:11" ht="15">
      <c r="A385" s="55">
        <v>332</v>
      </c>
      <c r="B385" s="55" t="s">
        <v>689</v>
      </c>
      <c r="C385" s="55">
        <v>101470605</v>
      </c>
      <c r="D385" s="55" t="s">
        <v>14</v>
      </c>
      <c r="E385" s="55">
        <v>32870</v>
      </c>
      <c r="F385" s="55">
        <v>2007</v>
      </c>
      <c r="G385" s="110">
        <v>2007</v>
      </c>
      <c r="H385" s="110"/>
      <c r="I385" s="55">
        <v>1</v>
      </c>
      <c r="J385" s="55">
        <v>32870</v>
      </c>
      <c r="K385" s="55">
        <v>32870</v>
      </c>
    </row>
    <row r="386" spans="1:11" ht="15">
      <c r="A386" s="55">
        <v>333</v>
      </c>
      <c r="B386" s="55" t="s">
        <v>681</v>
      </c>
      <c r="C386" s="55">
        <v>101450180</v>
      </c>
      <c r="D386" s="55" t="s">
        <v>14</v>
      </c>
      <c r="E386" s="55">
        <v>3429</v>
      </c>
      <c r="F386" s="55">
        <v>2007</v>
      </c>
      <c r="G386" s="110">
        <v>2007</v>
      </c>
      <c r="H386" s="110"/>
      <c r="I386" s="55">
        <v>1</v>
      </c>
      <c r="J386" s="55">
        <v>3429</v>
      </c>
      <c r="K386" s="55">
        <v>3429</v>
      </c>
    </row>
    <row r="387" spans="1:11" ht="15">
      <c r="A387" s="55"/>
      <c r="B387" s="55" t="s">
        <v>690</v>
      </c>
      <c r="C387" s="55"/>
      <c r="D387" s="55"/>
      <c r="E387" s="55"/>
      <c r="F387" s="55"/>
      <c r="G387" s="110"/>
      <c r="H387" s="110"/>
      <c r="I387" s="55"/>
      <c r="J387" s="55"/>
      <c r="K387" s="55"/>
    </row>
    <row r="388" spans="1:11" ht="15">
      <c r="A388" s="55">
        <v>334</v>
      </c>
      <c r="B388" s="55" t="s">
        <v>681</v>
      </c>
      <c r="C388" s="55">
        <v>101450181</v>
      </c>
      <c r="D388" s="55" t="s">
        <v>14</v>
      </c>
      <c r="E388" s="55">
        <v>3429</v>
      </c>
      <c r="F388" s="55">
        <v>2007</v>
      </c>
      <c r="G388" s="110">
        <v>2007</v>
      </c>
      <c r="H388" s="110"/>
      <c r="I388" s="55">
        <v>1</v>
      </c>
      <c r="J388" s="55">
        <v>3429</v>
      </c>
      <c r="K388" s="55">
        <v>3429</v>
      </c>
    </row>
    <row r="389" spans="1:11" ht="15">
      <c r="A389" s="55"/>
      <c r="B389" s="55" t="s">
        <v>690</v>
      </c>
      <c r="C389" s="55"/>
      <c r="D389" s="55"/>
      <c r="E389" s="55"/>
      <c r="F389" s="55"/>
      <c r="G389" s="110"/>
      <c r="H389" s="110"/>
      <c r="I389" s="55"/>
      <c r="J389" s="55"/>
      <c r="K389" s="55"/>
    </row>
    <row r="390" spans="1:11" ht="15">
      <c r="A390" s="55">
        <v>335</v>
      </c>
      <c r="B390" s="55" t="s">
        <v>681</v>
      </c>
      <c r="C390" s="55">
        <v>101450182</v>
      </c>
      <c r="D390" s="55" t="s">
        <v>14</v>
      </c>
      <c r="E390" s="55">
        <v>3429</v>
      </c>
      <c r="F390" s="55">
        <v>2007</v>
      </c>
      <c r="G390" s="110">
        <v>2007</v>
      </c>
      <c r="H390" s="110"/>
      <c r="I390" s="55">
        <v>1</v>
      </c>
      <c r="J390" s="55">
        <v>3429</v>
      </c>
      <c r="K390" s="55">
        <v>3429</v>
      </c>
    </row>
    <row r="391" spans="1:11" ht="15">
      <c r="A391" s="55"/>
      <c r="B391" s="55" t="s">
        <v>690</v>
      </c>
      <c r="C391" s="55"/>
      <c r="D391" s="55"/>
      <c r="E391" s="55"/>
      <c r="F391" s="55"/>
      <c r="G391" s="110" t="s">
        <v>173</v>
      </c>
      <c r="H391" s="110"/>
      <c r="I391" s="55"/>
      <c r="J391" s="55"/>
      <c r="K391" s="55"/>
    </row>
    <row r="392" spans="1:11" ht="15">
      <c r="A392" s="55">
        <v>336</v>
      </c>
      <c r="B392" s="55" t="s">
        <v>681</v>
      </c>
      <c r="C392" s="55">
        <v>101450183</v>
      </c>
      <c r="D392" s="55" t="s">
        <v>14</v>
      </c>
      <c r="E392" s="55">
        <v>4898</v>
      </c>
      <c r="F392" s="55">
        <v>2007</v>
      </c>
      <c r="G392" s="110">
        <v>2007</v>
      </c>
      <c r="H392" s="110"/>
      <c r="I392" s="55">
        <v>1</v>
      </c>
      <c r="J392" s="55">
        <v>4898</v>
      </c>
      <c r="K392" s="55">
        <v>4898</v>
      </c>
    </row>
    <row r="393" spans="1:11" ht="15">
      <c r="A393" s="55"/>
      <c r="B393" s="55" t="s">
        <v>691</v>
      </c>
      <c r="C393" s="55"/>
      <c r="D393" s="55"/>
      <c r="E393" s="55"/>
      <c r="F393" s="55"/>
      <c r="G393" s="110"/>
      <c r="H393" s="110"/>
      <c r="I393" s="55"/>
      <c r="J393" s="55"/>
      <c r="K393" s="55"/>
    </row>
    <row r="394" spans="1:11" ht="15">
      <c r="A394" s="55">
        <v>337</v>
      </c>
      <c r="B394" s="55" t="s">
        <v>692</v>
      </c>
      <c r="C394" s="55">
        <v>101450184</v>
      </c>
      <c r="D394" s="55" t="s">
        <v>14</v>
      </c>
      <c r="E394" s="55">
        <v>4898</v>
      </c>
      <c r="F394" s="55">
        <v>2007</v>
      </c>
      <c r="G394" s="110">
        <v>2007</v>
      </c>
      <c r="H394" s="110"/>
      <c r="I394" s="55">
        <v>1</v>
      </c>
      <c r="J394" s="55">
        <v>4898</v>
      </c>
      <c r="K394" s="55">
        <v>4898</v>
      </c>
    </row>
    <row r="395" spans="1:11" ht="15">
      <c r="A395" s="55"/>
      <c r="B395" s="55" t="s">
        <v>691</v>
      </c>
      <c r="C395" s="55"/>
      <c r="D395" s="55"/>
      <c r="E395" s="55"/>
      <c r="F395" s="55"/>
      <c r="G395" s="110"/>
      <c r="H395" s="110"/>
      <c r="I395" s="55"/>
      <c r="J395" s="55"/>
      <c r="K395" s="55"/>
    </row>
    <row r="396" spans="1:11" ht="15">
      <c r="A396" s="55">
        <v>338</v>
      </c>
      <c r="B396" s="55" t="s">
        <v>693</v>
      </c>
      <c r="C396" s="55">
        <v>101470618</v>
      </c>
      <c r="D396" s="55" t="s">
        <v>14</v>
      </c>
      <c r="E396" s="55">
        <v>5144</v>
      </c>
      <c r="F396" s="55">
        <v>2007</v>
      </c>
      <c r="G396" s="110">
        <v>2007</v>
      </c>
      <c r="H396" s="110"/>
      <c r="I396" s="55">
        <v>1</v>
      </c>
      <c r="J396" s="55">
        <v>5144</v>
      </c>
      <c r="K396" s="55">
        <v>5144</v>
      </c>
    </row>
    <row r="397" spans="1:11" ht="15">
      <c r="A397" s="55">
        <v>339</v>
      </c>
      <c r="B397" s="55" t="s">
        <v>694</v>
      </c>
      <c r="C397" s="55">
        <v>101470734</v>
      </c>
      <c r="D397" s="55" t="s">
        <v>14</v>
      </c>
      <c r="E397" s="55">
        <v>35898</v>
      </c>
      <c r="F397" s="55">
        <v>2011</v>
      </c>
      <c r="G397" s="110">
        <v>2011</v>
      </c>
      <c r="H397" s="110"/>
      <c r="I397" s="55">
        <v>1</v>
      </c>
      <c r="J397" s="55">
        <v>35898</v>
      </c>
      <c r="K397" s="55">
        <v>23332.56</v>
      </c>
    </row>
    <row r="398" spans="1:11" ht="15">
      <c r="A398" s="55">
        <v>340</v>
      </c>
      <c r="B398" s="55" t="s">
        <v>694</v>
      </c>
      <c r="C398" s="55">
        <v>101470735</v>
      </c>
      <c r="D398" s="55" t="s">
        <v>14</v>
      </c>
      <c r="E398" s="55">
        <v>35898</v>
      </c>
      <c r="F398" s="55">
        <v>2011</v>
      </c>
      <c r="G398" s="110">
        <v>2011</v>
      </c>
      <c r="H398" s="110"/>
      <c r="I398" s="55">
        <v>1</v>
      </c>
      <c r="J398" s="55">
        <v>35898</v>
      </c>
      <c r="K398" s="55">
        <v>23332.56</v>
      </c>
    </row>
    <row r="399" spans="1:11" ht="15">
      <c r="A399" s="55">
        <v>341</v>
      </c>
      <c r="B399" s="55" t="s">
        <v>695</v>
      </c>
      <c r="C399" s="55">
        <v>101440027</v>
      </c>
      <c r="D399" s="55" t="s">
        <v>14</v>
      </c>
      <c r="E399" s="55">
        <v>1800</v>
      </c>
      <c r="F399" s="55">
        <v>2011</v>
      </c>
      <c r="G399" s="110">
        <v>2011</v>
      </c>
      <c r="H399" s="110"/>
      <c r="I399" s="55">
        <v>1</v>
      </c>
      <c r="J399" s="55">
        <v>1800</v>
      </c>
      <c r="K399" s="55">
        <v>1020</v>
      </c>
    </row>
    <row r="400" spans="1:11" ht="15">
      <c r="A400" s="55">
        <v>342</v>
      </c>
      <c r="B400" s="55" t="s">
        <v>588</v>
      </c>
      <c r="C400" s="55">
        <v>101490298</v>
      </c>
      <c r="D400" s="55" t="s">
        <v>14</v>
      </c>
      <c r="E400" s="55">
        <v>1885</v>
      </c>
      <c r="F400" s="55">
        <v>2011</v>
      </c>
      <c r="G400" s="110">
        <v>2011</v>
      </c>
      <c r="H400" s="110"/>
      <c r="I400" s="55">
        <v>1</v>
      </c>
      <c r="J400" s="55">
        <v>1885</v>
      </c>
      <c r="K400" s="55">
        <v>1072.36</v>
      </c>
    </row>
    <row r="401" spans="1:11" ht="15">
      <c r="A401" s="55">
        <v>343</v>
      </c>
      <c r="B401" s="55" t="s">
        <v>588</v>
      </c>
      <c r="C401" s="55">
        <v>101490299</v>
      </c>
      <c r="D401" s="55" t="s">
        <v>14</v>
      </c>
      <c r="E401" s="55">
        <v>1885</v>
      </c>
      <c r="F401" s="55">
        <v>2011</v>
      </c>
      <c r="G401" s="110">
        <v>2011</v>
      </c>
      <c r="H401" s="110"/>
      <c r="I401" s="55">
        <v>1</v>
      </c>
      <c r="J401" s="55">
        <v>1885</v>
      </c>
      <c r="K401" s="55">
        <v>1072.36</v>
      </c>
    </row>
    <row r="402" spans="1:11" ht="15">
      <c r="A402" s="55">
        <v>344</v>
      </c>
      <c r="B402" s="55" t="s">
        <v>659</v>
      </c>
      <c r="C402" s="55">
        <v>101450195</v>
      </c>
      <c r="D402" s="55" t="s">
        <v>14</v>
      </c>
      <c r="E402" s="55">
        <v>7090</v>
      </c>
      <c r="F402" s="55">
        <v>2013</v>
      </c>
      <c r="G402" s="110">
        <v>2013</v>
      </c>
      <c r="H402" s="110"/>
      <c r="I402" s="55">
        <v>1</v>
      </c>
      <c r="J402" s="55">
        <v>7090</v>
      </c>
      <c r="K402" s="55">
        <v>3603.46</v>
      </c>
    </row>
    <row r="403" spans="1:11" ht="15">
      <c r="A403" s="55">
        <v>345</v>
      </c>
      <c r="B403" s="55" t="s">
        <v>696</v>
      </c>
      <c r="C403" s="55">
        <v>101470711</v>
      </c>
      <c r="D403" s="55" t="s">
        <v>14</v>
      </c>
      <c r="E403" s="55">
        <v>5000</v>
      </c>
      <c r="F403" s="55">
        <v>2013</v>
      </c>
      <c r="G403" s="110">
        <v>2013</v>
      </c>
      <c r="H403" s="110"/>
      <c r="I403" s="55">
        <v>1</v>
      </c>
      <c r="J403" s="55">
        <v>5000</v>
      </c>
      <c r="K403" s="55">
        <v>2462.04</v>
      </c>
    </row>
    <row r="404" spans="1:11" ht="15">
      <c r="A404" s="55">
        <v>346</v>
      </c>
      <c r="B404" s="55" t="s">
        <v>697</v>
      </c>
      <c r="C404" s="55">
        <v>101450113</v>
      </c>
      <c r="D404" s="55" t="s">
        <v>14</v>
      </c>
      <c r="E404" s="55">
        <v>179</v>
      </c>
      <c r="F404" s="55">
        <v>1969</v>
      </c>
      <c r="G404" s="110">
        <v>1969</v>
      </c>
      <c r="H404" s="110"/>
      <c r="I404" s="55">
        <v>1</v>
      </c>
      <c r="J404" s="55">
        <v>179</v>
      </c>
      <c r="K404" s="55">
        <v>179</v>
      </c>
    </row>
    <row r="405" spans="1:11" ht="15">
      <c r="A405" s="55">
        <v>347</v>
      </c>
      <c r="B405" s="55" t="s">
        <v>698</v>
      </c>
      <c r="C405" s="55">
        <v>101450121</v>
      </c>
      <c r="D405" s="55" t="s">
        <v>14</v>
      </c>
      <c r="E405" s="55">
        <v>470</v>
      </c>
      <c r="F405" s="55">
        <v>1983</v>
      </c>
      <c r="G405" s="110">
        <v>1983</v>
      </c>
      <c r="H405" s="110"/>
      <c r="I405" s="55">
        <v>1</v>
      </c>
      <c r="J405" s="55">
        <v>470</v>
      </c>
      <c r="K405" s="55">
        <v>470</v>
      </c>
    </row>
    <row r="406" spans="1:11" ht="15">
      <c r="A406" s="55">
        <v>348</v>
      </c>
      <c r="B406" s="55" t="s">
        <v>468</v>
      </c>
      <c r="C406" s="55">
        <v>101490154</v>
      </c>
      <c r="D406" s="55" t="s">
        <v>14</v>
      </c>
      <c r="E406" s="55">
        <v>1131</v>
      </c>
      <c r="F406" s="55">
        <v>1991</v>
      </c>
      <c r="G406" s="110">
        <v>1991</v>
      </c>
      <c r="H406" s="110"/>
      <c r="I406" s="55">
        <v>1</v>
      </c>
      <c r="J406" s="55">
        <v>1131</v>
      </c>
      <c r="K406" s="55">
        <v>1131</v>
      </c>
    </row>
    <row r="407" spans="1:11" ht="15">
      <c r="A407" s="55">
        <v>349</v>
      </c>
      <c r="B407" s="55" t="s">
        <v>699</v>
      </c>
      <c r="C407" s="55">
        <v>101450202</v>
      </c>
      <c r="D407" s="55" t="s">
        <v>14</v>
      </c>
      <c r="E407" s="55">
        <v>18740</v>
      </c>
      <c r="F407" s="55">
        <v>2016</v>
      </c>
      <c r="G407" s="110">
        <v>2016</v>
      </c>
      <c r="H407" s="110"/>
      <c r="I407" s="55">
        <v>1</v>
      </c>
      <c r="J407" s="55">
        <v>18740</v>
      </c>
      <c r="K407" s="55">
        <v>2654.83</v>
      </c>
    </row>
    <row r="408" spans="1:11" ht="15">
      <c r="A408" s="55">
        <v>350</v>
      </c>
      <c r="B408" s="55" t="s">
        <v>700</v>
      </c>
      <c r="C408" s="55">
        <v>101470784</v>
      </c>
      <c r="D408" s="55" t="s">
        <v>14</v>
      </c>
      <c r="E408" s="55">
        <v>76246</v>
      </c>
      <c r="F408" s="55">
        <v>2016</v>
      </c>
      <c r="G408" s="110">
        <v>2016</v>
      </c>
      <c r="H408" s="110"/>
      <c r="I408" s="55">
        <v>1</v>
      </c>
      <c r="J408" s="55">
        <v>76246</v>
      </c>
      <c r="K408" s="55">
        <v>10801.52</v>
      </c>
    </row>
    <row r="409" spans="1:11" ht="15">
      <c r="A409" s="55">
        <v>351</v>
      </c>
      <c r="B409" s="55" t="s">
        <v>386</v>
      </c>
      <c r="C409" s="55">
        <v>101490320</v>
      </c>
      <c r="D409" s="55" t="s">
        <v>14</v>
      </c>
      <c r="E409" s="55">
        <v>7980</v>
      </c>
      <c r="F409" s="55">
        <v>2017</v>
      </c>
      <c r="G409" s="110">
        <v>2017</v>
      </c>
      <c r="H409" s="110"/>
      <c r="I409" s="55">
        <v>1</v>
      </c>
      <c r="J409" s="55">
        <v>7980</v>
      </c>
      <c r="K409" s="55">
        <v>864.5</v>
      </c>
    </row>
    <row r="410" spans="1:11" ht="15">
      <c r="A410" s="55">
        <v>352</v>
      </c>
      <c r="B410" s="55" t="s">
        <v>386</v>
      </c>
      <c r="C410" s="55">
        <v>101490322</v>
      </c>
      <c r="D410" s="55" t="s">
        <v>14</v>
      </c>
      <c r="E410" s="55">
        <v>9264</v>
      </c>
      <c r="F410" s="55">
        <v>2017</v>
      </c>
      <c r="G410" s="110">
        <v>2017</v>
      </c>
      <c r="H410" s="110"/>
      <c r="I410" s="55">
        <v>1</v>
      </c>
      <c r="J410" s="55">
        <v>9264</v>
      </c>
      <c r="K410" s="55">
        <v>926.4</v>
      </c>
    </row>
    <row r="411" spans="1:11" ht="15">
      <c r="A411" s="55">
        <v>353</v>
      </c>
      <c r="B411" s="55" t="s">
        <v>386</v>
      </c>
      <c r="C411" s="55">
        <v>101490323</v>
      </c>
      <c r="D411" s="55" t="s">
        <v>14</v>
      </c>
      <c r="E411" s="55">
        <v>8692</v>
      </c>
      <c r="F411" s="55">
        <v>2017</v>
      </c>
      <c r="G411" s="110">
        <v>2017</v>
      </c>
      <c r="H411" s="110"/>
      <c r="I411" s="55">
        <v>1</v>
      </c>
      <c r="J411" s="55">
        <v>8692</v>
      </c>
      <c r="K411" s="55">
        <v>869.2</v>
      </c>
    </row>
    <row r="412" spans="1:11" ht="15">
      <c r="A412" s="55">
        <v>354</v>
      </c>
      <c r="B412" s="55" t="s">
        <v>386</v>
      </c>
      <c r="C412" s="55">
        <v>101490324</v>
      </c>
      <c r="D412" s="55" t="s">
        <v>14</v>
      </c>
      <c r="E412" s="55">
        <v>8692</v>
      </c>
      <c r="F412" s="55">
        <v>2017</v>
      </c>
      <c r="G412" s="110">
        <v>2017</v>
      </c>
      <c r="H412" s="110"/>
      <c r="I412" s="55">
        <v>1</v>
      </c>
      <c r="J412" s="55">
        <v>8692</v>
      </c>
      <c r="K412" s="55">
        <v>869.2</v>
      </c>
    </row>
    <row r="413" spans="1:11" ht="15">
      <c r="A413" s="55">
        <v>355</v>
      </c>
      <c r="B413" s="55" t="s">
        <v>701</v>
      </c>
      <c r="C413" s="55">
        <v>101450120</v>
      </c>
      <c r="D413" s="55" t="s">
        <v>14</v>
      </c>
      <c r="E413" s="55">
        <v>241</v>
      </c>
      <c r="F413" s="55">
        <v>1990</v>
      </c>
      <c r="G413" s="110">
        <v>1990</v>
      </c>
      <c r="H413" s="110"/>
      <c r="I413" s="55">
        <v>1</v>
      </c>
      <c r="J413" s="55">
        <v>241</v>
      </c>
      <c r="K413" s="55">
        <v>241</v>
      </c>
    </row>
    <row r="414" spans="1:11" ht="15">
      <c r="A414" s="55"/>
      <c r="B414" s="57" t="s">
        <v>503</v>
      </c>
      <c r="C414" s="57"/>
      <c r="D414" s="57"/>
      <c r="E414" s="57"/>
      <c r="F414" s="57"/>
      <c r="G414" s="105"/>
      <c r="H414" s="105"/>
      <c r="I414" s="57"/>
      <c r="J414" s="57">
        <f>SUM(J323:J413)</f>
        <v>571706</v>
      </c>
      <c r="K414" s="57">
        <f>SUM(K323:K413)</f>
        <v>331506.1400000001</v>
      </c>
    </row>
    <row r="415" spans="1:11" ht="15">
      <c r="A415" s="55" t="s">
        <v>173</v>
      </c>
      <c r="B415" s="55"/>
      <c r="C415" s="106" t="s">
        <v>66</v>
      </c>
      <c r="D415" s="107"/>
      <c r="E415" s="107"/>
      <c r="F415" s="107"/>
      <c r="G415" s="107"/>
      <c r="H415" s="107"/>
      <c r="I415" s="108"/>
      <c r="J415" s="55"/>
      <c r="K415" s="55"/>
    </row>
    <row r="416" spans="1:11" ht="15">
      <c r="A416" s="55">
        <v>356</v>
      </c>
      <c r="B416" s="55" t="s">
        <v>702</v>
      </c>
      <c r="C416" s="55">
        <v>101410003</v>
      </c>
      <c r="D416" s="55" t="s">
        <v>14</v>
      </c>
      <c r="E416" s="55">
        <v>1341</v>
      </c>
      <c r="F416" s="55">
        <v>1989</v>
      </c>
      <c r="G416" s="110">
        <v>1989</v>
      </c>
      <c r="H416" s="110"/>
      <c r="I416" s="55">
        <v>1</v>
      </c>
      <c r="J416" s="55">
        <v>1341</v>
      </c>
      <c r="K416" s="55">
        <v>1341</v>
      </c>
    </row>
    <row r="417" spans="1:11" ht="15">
      <c r="A417" s="55">
        <v>357</v>
      </c>
      <c r="B417" s="55" t="s">
        <v>703</v>
      </c>
      <c r="C417" s="55">
        <v>101410004</v>
      </c>
      <c r="D417" s="55" t="s">
        <v>14</v>
      </c>
      <c r="E417" s="55">
        <v>1230</v>
      </c>
      <c r="F417" s="55">
        <v>2001</v>
      </c>
      <c r="G417" s="110">
        <v>2001</v>
      </c>
      <c r="H417" s="110"/>
      <c r="I417" s="55">
        <v>1</v>
      </c>
      <c r="J417" s="55">
        <v>1230</v>
      </c>
      <c r="K417" s="55">
        <v>1230</v>
      </c>
    </row>
    <row r="418" spans="1:11" ht="15">
      <c r="A418" s="55">
        <v>358</v>
      </c>
      <c r="B418" s="55" t="s">
        <v>704</v>
      </c>
      <c r="C418" s="55">
        <v>101410005</v>
      </c>
      <c r="D418" s="55" t="s">
        <v>14</v>
      </c>
      <c r="E418" s="55">
        <v>2538</v>
      </c>
      <c r="F418" s="55">
        <v>2002</v>
      </c>
      <c r="G418" s="110">
        <v>2002</v>
      </c>
      <c r="H418" s="110"/>
      <c r="I418" s="55">
        <v>1</v>
      </c>
      <c r="J418" s="55">
        <v>2538</v>
      </c>
      <c r="K418" s="55">
        <v>2538</v>
      </c>
    </row>
    <row r="419" spans="1:11" ht="15">
      <c r="A419" s="55">
        <v>359</v>
      </c>
      <c r="B419" s="55" t="s">
        <v>704</v>
      </c>
      <c r="C419" s="55">
        <v>101410006</v>
      </c>
      <c r="D419" s="55" t="s">
        <v>14</v>
      </c>
      <c r="E419" s="55">
        <v>2538</v>
      </c>
      <c r="F419" s="55">
        <v>2002</v>
      </c>
      <c r="G419" s="110">
        <v>2002</v>
      </c>
      <c r="H419" s="110"/>
      <c r="I419" s="55">
        <v>1</v>
      </c>
      <c r="J419" s="55">
        <v>2538</v>
      </c>
      <c r="K419" s="55">
        <v>2538</v>
      </c>
    </row>
    <row r="420" spans="1:11" ht="15">
      <c r="A420" s="55">
        <v>360</v>
      </c>
      <c r="B420" s="55" t="s">
        <v>705</v>
      </c>
      <c r="C420" s="55">
        <v>101410007</v>
      </c>
      <c r="D420" s="55" t="s">
        <v>14</v>
      </c>
      <c r="E420" s="55">
        <v>686</v>
      </c>
      <c r="F420" s="55">
        <v>2002</v>
      </c>
      <c r="G420" s="110">
        <v>2002</v>
      </c>
      <c r="H420" s="110"/>
      <c r="I420" s="55">
        <v>1</v>
      </c>
      <c r="J420" s="55">
        <v>686</v>
      </c>
      <c r="K420" s="55">
        <v>686</v>
      </c>
    </row>
    <row r="421" spans="1:11" ht="15">
      <c r="A421" s="55">
        <v>361</v>
      </c>
      <c r="B421" s="55" t="s">
        <v>705</v>
      </c>
      <c r="C421" s="55">
        <v>101410008</v>
      </c>
      <c r="D421" s="55" t="s">
        <v>14</v>
      </c>
      <c r="E421" s="55">
        <v>686</v>
      </c>
      <c r="F421" s="55">
        <v>2002</v>
      </c>
      <c r="G421" s="110">
        <v>2002</v>
      </c>
      <c r="H421" s="110"/>
      <c r="I421" s="55">
        <v>1</v>
      </c>
      <c r="J421" s="55">
        <v>686</v>
      </c>
      <c r="K421" s="55">
        <v>686</v>
      </c>
    </row>
    <row r="422" spans="1:11" ht="15">
      <c r="A422" s="55">
        <v>362</v>
      </c>
      <c r="B422" s="55" t="s">
        <v>706</v>
      </c>
      <c r="C422" s="55">
        <v>101410009</v>
      </c>
      <c r="D422" s="55" t="s">
        <v>14</v>
      </c>
      <c r="E422" s="55">
        <v>114</v>
      </c>
      <c r="F422" s="55">
        <v>2002</v>
      </c>
      <c r="G422" s="110">
        <v>2002</v>
      </c>
      <c r="H422" s="110"/>
      <c r="I422" s="55">
        <v>1</v>
      </c>
      <c r="J422" s="55">
        <v>114</v>
      </c>
      <c r="K422" s="55">
        <v>114</v>
      </c>
    </row>
    <row r="423" spans="1:11" ht="15">
      <c r="A423" s="55">
        <v>363</v>
      </c>
      <c r="B423" s="55" t="s">
        <v>706</v>
      </c>
      <c r="C423" s="55">
        <v>101410010</v>
      </c>
      <c r="D423" s="55" t="s">
        <v>14</v>
      </c>
      <c r="E423" s="55">
        <v>114</v>
      </c>
      <c r="F423" s="55">
        <v>2002</v>
      </c>
      <c r="G423" s="110">
        <v>2002</v>
      </c>
      <c r="H423" s="110"/>
      <c r="I423" s="55">
        <v>1</v>
      </c>
      <c r="J423" s="55">
        <v>114</v>
      </c>
      <c r="K423" s="55">
        <v>114</v>
      </c>
    </row>
    <row r="424" spans="1:11" ht="15">
      <c r="A424" s="55">
        <v>364</v>
      </c>
      <c r="B424" s="55" t="s">
        <v>707</v>
      </c>
      <c r="C424" s="55">
        <v>101410013</v>
      </c>
      <c r="D424" s="55" t="s">
        <v>14</v>
      </c>
      <c r="E424" s="55">
        <v>63039</v>
      </c>
      <c r="F424" s="55">
        <v>2000</v>
      </c>
      <c r="G424" s="110">
        <v>2000</v>
      </c>
      <c r="H424" s="110"/>
      <c r="I424" s="55">
        <v>1</v>
      </c>
      <c r="J424" s="55">
        <v>63039</v>
      </c>
      <c r="K424" s="55">
        <v>63039</v>
      </c>
    </row>
    <row r="425" spans="1:11" ht="15">
      <c r="A425" s="55">
        <v>365</v>
      </c>
      <c r="B425" s="55" t="s">
        <v>708</v>
      </c>
      <c r="C425" s="55">
        <v>101410014</v>
      </c>
      <c r="D425" s="55" t="s">
        <v>14</v>
      </c>
      <c r="E425" s="55">
        <v>2052</v>
      </c>
      <c r="F425" s="55">
        <v>1989</v>
      </c>
      <c r="G425" s="110">
        <v>1989</v>
      </c>
      <c r="H425" s="110"/>
      <c r="I425" s="55">
        <v>1</v>
      </c>
      <c r="J425" s="55">
        <v>2052</v>
      </c>
      <c r="K425" s="55">
        <v>2052</v>
      </c>
    </row>
    <row r="426" spans="1:11" ht="15">
      <c r="A426" s="55">
        <v>366</v>
      </c>
      <c r="B426" s="55" t="s">
        <v>708</v>
      </c>
      <c r="C426" s="55">
        <v>101410015</v>
      </c>
      <c r="D426" s="55" t="s">
        <v>14</v>
      </c>
      <c r="E426" s="55">
        <v>2992</v>
      </c>
      <c r="F426" s="55">
        <v>1989</v>
      </c>
      <c r="G426" s="110">
        <v>1989</v>
      </c>
      <c r="H426" s="110"/>
      <c r="I426" s="55">
        <v>1</v>
      </c>
      <c r="J426" s="55">
        <v>2992</v>
      </c>
      <c r="K426" s="55">
        <v>2992</v>
      </c>
    </row>
    <row r="427" spans="1:11" ht="15">
      <c r="A427" s="55">
        <v>367</v>
      </c>
      <c r="B427" s="55" t="s">
        <v>709</v>
      </c>
      <c r="C427" s="55">
        <v>101430004</v>
      </c>
      <c r="D427" s="55" t="s">
        <v>14</v>
      </c>
      <c r="E427" s="55">
        <v>8015</v>
      </c>
      <c r="F427" s="55">
        <v>1998</v>
      </c>
      <c r="G427" s="110">
        <v>1998</v>
      </c>
      <c r="H427" s="110"/>
      <c r="I427" s="55">
        <v>1</v>
      </c>
      <c r="J427" s="55">
        <v>8015</v>
      </c>
      <c r="K427" s="55">
        <v>8015</v>
      </c>
    </row>
    <row r="428" spans="1:11" ht="15">
      <c r="A428" s="55">
        <v>368</v>
      </c>
      <c r="B428" s="55" t="s">
        <v>710</v>
      </c>
      <c r="C428" s="55">
        <v>101490033</v>
      </c>
      <c r="D428" s="55" t="s">
        <v>14</v>
      </c>
      <c r="E428" s="55">
        <v>396</v>
      </c>
      <c r="F428" s="55">
        <v>1984</v>
      </c>
      <c r="G428" s="110">
        <v>1984</v>
      </c>
      <c r="H428" s="110"/>
      <c r="I428" s="55">
        <v>1</v>
      </c>
      <c r="J428" s="55">
        <v>396</v>
      </c>
      <c r="K428" s="55">
        <v>396</v>
      </c>
    </row>
    <row r="429" spans="1:11" ht="15">
      <c r="A429" s="55">
        <v>369</v>
      </c>
      <c r="B429" s="55" t="s">
        <v>711</v>
      </c>
      <c r="C429" s="55">
        <v>101490034</v>
      </c>
      <c r="D429" s="55" t="s">
        <v>14</v>
      </c>
      <c r="E429" s="55">
        <v>240</v>
      </c>
      <c r="F429" s="55">
        <v>1982</v>
      </c>
      <c r="G429" s="110">
        <v>1982</v>
      </c>
      <c r="H429" s="110"/>
      <c r="I429" s="55">
        <v>1</v>
      </c>
      <c r="J429" s="55">
        <v>240</v>
      </c>
      <c r="K429" s="55">
        <v>240</v>
      </c>
    </row>
    <row r="430" spans="1:11" ht="15">
      <c r="A430" s="55">
        <v>370</v>
      </c>
      <c r="B430" s="55" t="s">
        <v>712</v>
      </c>
      <c r="C430" s="55">
        <v>101490067</v>
      </c>
      <c r="D430" s="55" t="s">
        <v>14</v>
      </c>
      <c r="E430" s="55">
        <v>194</v>
      </c>
      <c r="F430" s="55">
        <v>1989</v>
      </c>
      <c r="G430" s="110">
        <v>1989</v>
      </c>
      <c r="H430" s="110"/>
      <c r="I430" s="55">
        <v>1</v>
      </c>
      <c r="J430" s="55">
        <v>194</v>
      </c>
      <c r="K430" s="55">
        <v>194</v>
      </c>
    </row>
    <row r="431" spans="1:11" ht="15">
      <c r="A431" s="55">
        <v>371</v>
      </c>
      <c r="B431" s="55" t="s">
        <v>713</v>
      </c>
      <c r="C431" s="55">
        <v>101490066</v>
      </c>
      <c r="D431" s="55" t="s">
        <v>14</v>
      </c>
      <c r="E431" s="55">
        <v>194</v>
      </c>
      <c r="F431" s="55">
        <v>1985</v>
      </c>
      <c r="G431" s="110">
        <v>1985</v>
      </c>
      <c r="H431" s="110"/>
      <c r="I431" s="55">
        <v>1</v>
      </c>
      <c r="J431" s="55">
        <v>194</v>
      </c>
      <c r="K431" s="55">
        <v>194</v>
      </c>
    </row>
    <row r="432" spans="1:11" ht="15">
      <c r="A432" s="55">
        <v>372</v>
      </c>
      <c r="B432" s="55" t="s">
        <v>714</v>
      </c>
      <c r="C432" s="55">
        <v>101420001</v>
      </c>
      <c r="D432" s="55" t="s">
        <v>14</v>
      </c>
      <c r="E432" s="55">
        <v>3452</v>
      </c>
      <c r="F432" s="55">
        <v>1999</v>
      </c>
      <c r="G432" s="110">
        <v>1999</v>
      </c>
      <c r="H432" s="110"/>
      <c r="I432" s="55">
        <v>1</v>
      </c>
      <c r="J432" s="55">
        <v>3452</v>
      </c>
      <c r="K432" s="55">
        <v>3452</v>
      </c>
    </row>
    <row r="433" spans="1:11" ht="15">
      <c r="A433" s="55">
        <v>373</v>
      </c>
      <c r="B433" s="55" t="s">
        <v>625</v>
      </c>
      <c r="C433" s="55">
        <v>101490190</v>
      </c>
      <c r="D433" s="55" t="s">
        <v>14</v>
      </c>
      <c r="E433" s="55">
        <v>938</v>
      </c>
      <c r="F433" s="55">
        <v>1995</v>
      </c>
      <c r="G433" s="110">
        <v>1995</v>
      </c>
      <c r="H433" s="110"/>
      <c r="I433" s="55">
        <v>1</v>
      </c>
      <c r="J433" s="55">
        <v>938</v>
      </c>
      <c r="K433" s="55">
        <v>938</v>
      </c>
    </row>
    <row r="434" spans="1:11" ht="15">
      <c r="A434" s="55">
        <v>374</v>
      </c>
      <c r="B434" s="55" t="s">
        <v>715</v>
      </c>
      <c r="C434" s="55">
        <v>101480097</v>
      </c>
      <c r="D434" s="55" t="s">
        <v>14</v>
      </c>
      <c r="E434" s="55">
        <v>1665</v>
      </c>
      <c r="F434" s="55">
        <v>2011</v>
      </c>
      <c r="G434" s="110">
        <v>2011</v>
      </c>
      <c r="H434" s="110"/>
      <c r="I434" s="55">
        <v>1</v>
      </c>
      <c r="J434" s="55">
        <v>1665</v>
      </c>
      <c r="K434" s="55">
        <v>1665</v>
      </c>
    </row>
    <row r="435" spans="1:11" ht="15">
      <c r="A435" s="55">
        <v>375</v>
      </c>
      <c r="B435" s="55" t="s">
        <v>716</v>
      </c>
      <c r="C435" s="55">
        <v>101490313</v>
      </c>
      <c r="D435" s="55" t="s">
        <v>14</v>
      </c>
      <c r="E435" s="55">
        <v>8020</v>
      </c>
      <c r="F435" s="55">
        <v>2015</v>
      </c>
      <c r="G435" s="110">
        <v>2015</v>
      </c>
      <c r="H435" s="110"/>
      <c r="I435" s="55">
        <v>1</v>
      </c>
      <c r="J435" s="55">
        <v>8020</v>
      </c>
      <c r="K435" s="55">
        <v>1737.64</v>
      </c>
    </row>
    <row r="436" spans="1:11" ht="15">
      <c r="A436" s="55"/>
      <c r="B436" s="57" t="s">
        <v>503</v>
      </c>
      <c r="C436" s="57"/>
      <c r="D436" s="57"/>
      <c r="E436" s="57"/>
      <c r="F436" s="57"/>
      <c r="G436" s="105"/>
      <c r="H436" s="105"/>
      <c r="I436" s="57"/>
      <c r="J436" s="57">
        <f>SUM(J416:J435)</f>
        <v>100444</v>
      </c>
      <c r="K436" s="57">
        <f>SUM(K416:K435)</f>
        <v>94161.64</v>
      </c>
    </row>
    <row r="437" spans="1:11" ht="15">
      <c r="A437" s="55"/>
      <c r="B437" s="55"/>
      <c r="C437" s="106" t="s">
        <v>215</v>
      </c>
      <c r="D437" s="107"/>
      <c r="E437" s="107"/>
      <c r="F437" s="107"/>
      <c r="G437" s="107"/>
      <c r="H437" s="107"/>
      <c r="I437" s="108"/>
      <c r="J437" s="55"/>
      <c r="K437" s="55"/>
    </row>
    <row r="438" spans="1:11" ht="15">
      <c r="A438" s="55">
        <v>376</v>
      </c>
      <c r="B438" s="55" t="s">
        <v>717</v>
      </c>
      <c r="C438" s="55">
        <v>101450017</v>
      </c>
      <c r="D438" s="55" t="s">
        <v>14</v>
      </c>
      <c r="E438" s="55">
        <v>264</v>
      </c>
      <c r="F438" s="55">
        <v>1972</v>
      </c>
      <c r="G438" s="110">
        <v>1972</v>
      </c>
      <c r="H438" s="110"/>
      <c r="I438" s="55">
        <v>1</v>
      </c>
      <c r="J438" s="55">
        <v>264</v>
      </c>
      <c r="K438" s="55">
        <v>264</v>
      </c>
    </row>
    <row r="439" spans="1:11" ht="15">
      <c r="A439" s="55">
        <v>377</v>
      </c>
      <c r="B439" s="55" t="s">
        <v>516</v>
      </c>
      <c r="C439" s="55">
        <v>101450019</v>
      </c>
      <c r="D439" s="55" t="s">
        <v>14</v>
      </c>
      <c r="E439" s="55">
        <v>921</v>
      </c>
      <c r="F439" s="55">
        <v>1985</v>
      </c>
      <c r="G439" s="110">
        <v>1985</v>
      </c>
      <c r="H439" s="110"/>
      <c r="I439" s="55">
        <v>1</v>
      </c>
      <c r="J439" s="55">
        <v>921</v>
      </c>
      <c r="K439" s="55">
        <v>921</v>
      </c>
    </row>
    <row r="440" spans="1:11" ht="15">
      <c r="A440" s="55">
        <v>378</v>
      </c>
      <c r="B440" s="55" t="s">
        <v>460</v>
      </c>
      <c r="C440" s="55">
        <v>101470227</v>
      </c>
      <c r="D440" s="55" t="s">
        <v>14</v>
      </c>
      <c r="E440" s="55">
        <v>157</v>
      </c>
      <c r="F440" s="55">
        <v>1985</v>
      </c>
      <c r="G440" s="110">
        <v>1985</v>
      </c>
      <c r="H440" s="110"/>
      <c r="I440" s="55">
        <v>1</v>
      </c>
      <c r="J440" s="55">
        <v>157</v>
      </c>
      <c r="K440" s="55">
        <v>157</v>
      </c>
    </row>
    <row r="441" spans="1:11" ht="15">
      <c r="A441" s="55">
        <v>379</v>
      </c>
      <c r="B441" s="55" t="s">
        <v>460</v>
      </c>
      <c r="C441" s="55">
        <v>101470228</v>
      </c>
      <c r="D441" s="55" t="s">
        <v>14</v>
      </c>
      <c r="E441" s="55">
        <v>157</v>
      </c>
      <c r="F441" s="55">
        <v>1985</v>
      </c>
      <c r="G441" s="110">
        <v>1985</v>
      </c>
      <c r="H441" s="110"/>
      <c r="I441" s="55">
        <v>1</v>
      </c>
      <c r="J441" s="55">
        <v>157</v>
      </c>
      <c r="K441" s="55">
        <v>157</v>
      </c>
    </row>
    <row r="442" spans="1:11" ht="15">
      <c r="A442" s="55">
        <v>380</v>
      </c>
      <c r="B442" s="55" t="s">
        <v>544</v>
      </c>
      <c r="C442" s="55">
        <v>101490084</v>
      </c>
      <c r="D442" s="55" t="s">
        <v>14</v>
      </c>
      <c r="E442" s="55">
        <v>531</v>
      </c>
      <c r="F442" s="55">
        <v>1987</v>
      </c>
      <c r="G442" s="110">
        <v>1987</v>
      </c>
      <c r="H442" s="110"/>
      <c r="I442" s="55">
        <v>1</v>
      </c>
      <c r="J442" s="55">
        <v>531</v>
      </c>
      <c r="K442" s="55">
        <v>531</v>
      </c>
    </row>
    <row r="443" spans="1:11" ht="15">
      <c r="A443" s="55">
        <v>381</v>
      </c>
      <c r="B443" s="55" t="s">
        <v>543</v>
      </c>
      <c r="C443" s="55">
        <v>101490086</v>
      </c>
      <c r="D443" s="55" t="s">
        <v>14</v>
      </c>
      <c r="E443" s="55">
        <v>517</v>
      </c>
      <c r="F443" s="55">
        <v>1982</v>
      </c>
      <c r="G443" s="110">
        <v>1982</v>
      </c>
      <c r="H443" s="110"/>
      <c r="I443" s="55">
        <v>1</v>
      </c>
      <c r="J443" s="55">
        <v>517</v>
      </c>
      <c r="K443" s="55">
        <v>517</v>
      </c>
    </row>
    <row r="444" spans="1:11" ht="15">
      <c r="A444" s="55">
        <v>382</v>
      </c>
      <c r="B444" s="55" t="s">
        <v>542</v>
      </c>
      <c r="C444" s="55">
        <v>101470382</v>
      </c>
      <c r="D444" s="55" t="s">
        <v>14</v>
      </c>
      <c r="E444" s="55">
        <v>196</v>
      </c>
      <c r="F444" s="55">
        <v>1983</v>
      </c>
      <c r="G444" s="110">
        <v>1983</v>
      </c>
      <c r="H444" s="110"/>
      <c r="I444" s="55">
        <v>1</v>
      </c>
      <c r="J444" s="55">
        <v>196</v>
      </c>
      <c r="K444" s="55">
        <v>196</v>
      </c>
    </row>
    <row r="445" spans="1:11" ht="15">
      <c r="A445" s="55">
        <v>383</v>
      </c>
      <c r="B445" s="55" t="s">
        <v>718</v>
      </c>
      <c r="C445" s="55">
        <v>101470676</v>
      </c>
      <c r="D445" s="55" t="s">
        <v>14</v>
      </c>
      <c r="E445" s="55">
        <v>8195</v>
      </c>
      <c r="F445" s="55">
        <v>2010</v>
      </c>
      <c r="G445" s="110">
        <v>2010</v>
      </c>
      <c r="H445" s="110"/>
      <c r="I445" s="55">
        <v>1</v>
      </c>
      <c r="J445" s="55">
        <v>8195</v>
      </c>
      <c r="K445" s="55">
        <v>6963.82</v>
      </c>
    </row>
    <row r="446" spans="1:11" ht="15">
      <c r="A446" s="55"/>
      <c r="B446" s="57" t="s">
        <v>503</v>
      </c>
      <c r="C446" s="57"/>
      <c r="D446" s="57"/>
      <c r="E446" s="57"/>
      <c r="F446" s="57"/>
      <c r="G446" s="105"/>
      <c r="H446" s="105"/>
      <c r="I446" s="57"/>
      <c r="J446" s="57">
        <f>SUM(J438:J445)</f>
        <v>10938</v>
      </c>
      <c r="K446" s="57">
        <f>SUM(K438:K445)</f>
        <v>9706.82</v>
      </c>
    </row>
    <row r="447" spans="1:11" ht="15">
      <c r="A447" s="55"/>
      <c r="B447" s="57"/>
      <c r="C447" s="106" t="s">
        <v>719</v>
      </c>
      <c r="D447" s="107"/>
      <c r="E447" s="107"/>
      <c r="F447" s="107"/>
      <c r="G447" s="107"/>
      <c r="H447" s="107"/>
      <c r="I447" s="108"/>
      <c r="J447" s="57"/>
      <c r="K447" s="55"/>
    </row>
    <row r="448" spans="1:11" ht="15">
      <c r="A448" s="55">
        <v>384</v>
      </c>
      <c r="B448" s="55" t="s">
        <v>720</v>
      </c>
      <c r="C448" s="55">
        <v>101450043</v>
      </c>
      <c r="D448" s="55" t="s">
        <v>14</v>
      </c>
      <c r="E448" s="55">
        <v>321</v>
      </c>
      <c r="F448" s="55">
        <v>1965</v>
      </c>
      <c r="G448" s="110">
        <v>1965</v>
      </c>
      <c r="H448" s="110"/>
      <c r="I448" s="55">
        <v>1</v>
      </c>
      <c r="J448" s="55">
        <v>321</v>
      </c>
      <c r="K448" s="55">
        <v>321</v>
      </c>
    </row>
    <row r="449" spans="1:11" ht="15">
      <c r="A449" s="55">
        <v>385</v>
      </c>
      <c r="B449" s="55" t="s">
        <v>721</v>
      </c>
      <c r="C449" s="55">
        <v>101450044</v>
      </c>
      <c r="D449" s="55" t="s">
        <v>14</v>
      </c>
      <c r="E449" s="55">
        <v>369</v>
      </c>
      <c r="F449" s="55">
        <v>1975</v>
      </c>
      <c r="G449" s="110">
        <v>1975</v>
      </c>
      <c r="H449" s="110"/>
      <c r="I449" s="55">
        <v>1</v>
      </c>
      <c r="J449" s="55">
        <v>369</v>
      </c>
      <c r="K449" s="55">
        <v>369</v>
      </c>
    </row>
    <row r="450" spans="1:11" ht="15">
      <c r="A450" s="55">
        <v>386</v>
      </c>
      <c r="B450" s="55" t="s">
        <v>722</v>
      </c>
      <c r="C450" s="55">
        <v>101470297</v>
      </c>
      <c r="D450" s="55" t="s">
        <v>14</v>
      </c>
      <c r="E450" s="55">
        <v>155</v>
      </c>
      <c r="F450" s="55">
        <v>1990</v>
      </c>
      <c r="G450" s="110">
        <v>1990</v>
      </c>
      <c r="H450" s="110"/>
      <c r="I450" s="55">
        <v>1</v>
      </c>
      <c r="J450" s="55">
        <v>155</v>
      </c>
      <c r="K450" s="55">
        <v>155</v>
      </c>
    </row>
    <row r="451" spans="1:11" ht="15">
      <c r="A451" s="55">
        <v>387</v>
      </c>
      <c r="B451" s="55" t="s">
        <v>723</v>
      </c>
      <c r="C451" s="55">
        <v>101470298</v>
      </c>
      <c r="D451" s="55" t="s">
        <v>14</v>
      </c>
      <c r="E451" s="55">
        <v>196</v>
      </c>
      <c r="F451" s="55">
        <v>1982</v>
      </c>
      <c r="G451" s="110">
        <v>1982</v>
      </c>
      <c r="H451" s="110"/>
      <c r="I451" s="55">
        <v>1</v>
      </c>
      <c r="J451" s="55">
        <v>196</v>
      </c>
      <c r="K451" s="55">
        <v>196</v>
      </c>
    </row>
    <row r="452" spans="1:11" ht="15">
      <c r="A452" s="55">
        <v>388</v>
      </c>
      <c r="B452" s="55" t="s">
        <v>724</v>
      </c>
      <c r="C452" s="55">
        <v>101470299</v>
      </c>
      <c r="D452" s="55" t="s">
        <v>14</v>
      </c>
      <c r="E452" s="55">
        <v>1112</v>
      </c>
      <c r="F452" s="55">
        <v>1955</v>
      </c>
      <c r="G452" s="110">
        <v>1955</v>
      </c>
      <c r="H452" s="110"/>
      <c r="I452" s="55">
        <v>1</v>
      </c>
      <c r="J452" s="55">
        <v>1112</v>
      </c>
      <c r="K452" s="55">
        <v>1112</v>
      </c>
    </row>
    <row r="453" spans="1:11" ht="15">
      <c r="A453" s="55">
        <v>389</v>
      </c>
      <c r="B453" s="55" t="s">
        <v>725</v>
      </c>
      <c r="C453" s="55">
        <v>101470300</v>
      </c>
      <c r="D453" s="55" t="s">
        <v>14</v>
      </c>
      <c r="E453" s="55">
        <v>215</v>
      </c>
      <c r="F453" s="55">
        <v>1955</v>
      </c>
      <c r="G453" s="110">
        <v>1955</v>
      </c>
      <c r="H453" s="110"/>
      <c r="I453" s="55">
        <v>1</v>
      </c>
      <c r="J453" s="55">
        <v>215</v>
      </c>
      <c r="K453" s="55">
        <v>215</v>
      </c>
    </row>
    <row r="454" spans="1:11" ht="15">
      <c r="A454" s="55">
        <v>390</v>
      </c>
      <c r="B454" s="55" t="s">
        <v>724</v>
      </c>
      <c r="C454" s="55">
        <v>101470301</v>
      </c>
      <c r="D454" s="55" t="s">
        <v>14</v>
      </c>
      <c r="E454" s="55">
        <v>499</v>
      </c>
      <c r="F454" s="55">
        <v>1979</v>
      </c>
      <c r="G454" s="110">
        <v>1979</v>
      </c>
      <c r="H454" s="110"/>
      <c r="I454" s="55">
        <v>1</v>
      </c>
      <c r="J454" s="55">
        <v>499</v>
      </c>
      <c r="K454" s="55">
        <v>499</v>
      </c>
    </row>
    <row r="455" spans="1:11" ht="15">
      <c r="A455" s="55">
        <v>391</v>
      </c>
      <c r="B455" s="55" t="s">
        <v>723</v>
      </c>
      <c r="C455" s="55">
        <v>101470302</v>
      </c>
      <c r="D455" s="55" t="s">
        <v>14</v>
      </c>
      <c r="E455" s="55">
        <v>214</v>
      </c>
      <c r="F455" s="55">
        <v>1980</v>
      </c>
      <c r="G455" s="110">
        <v>1980</v>
      </c>
      <c r="H455" s="110"/>
      <c r="I455" s="55">
        <v>1</v>
      </c>
      <c r="J455" s="55">
        <v>214</v>
      </c>
      <c r="K455" s="55">
        <v>214</v>
      </c>
    </row>
    <row r="456" spans="1:11" ht="15">
      <c r="A456" s="55">
        <v>392</v>
      </c>
      <c r="B456" s="55" t="s">
        <v>726</v>
      </c>
      <c r="C456" s="55">
        <v>101490104</v>
      </c>
      <c r="D456" s="55" t="s">
        <v>14</v>
      </c>
      <c r="E456" s="55">
        <v>972</v>
      </c>
      <c r="F456" s="55">
        <v>1977</v>
      </c>
      <c r="G456" s="110">
        <v>1977</v>
      </c>
      <c r="H456" s="110"/>
      <c r="I456" s="55">
        <v>1</v>
      </c>
      <c r="J456" s="55">
        <v>972</v>
      </c>
      <c r="K456" s="55">
        <v>972</v>
      </c>
    </row>
    <row r="457" spans="1:11" ht="15">
      <c r="A457" s="55">
        <v>393</v>
      </c>
      <c r="B457" s="55" t="s">
        <v>727</v>
      </c>
      <c r="C457" s="55">
        <v>101490242</v>
      </c>
      <c r="D457" s="55" t="s">
        <v>14</v>
      </c>
      <c r="E457" s="55">
        <v>8566</v>
      </c>
      <c r="F457" s="55">
        <v>2004</v>
      </c>
      <c r="G457" s="110">
        <v>2004</v>
      </c>
      <c r="H457" s="110"/>
      <c r="I457" s="55">
        <v>1</v>
      </c>
      <c r="J457" s="55">
        <v>8566</v>
      </c>
      <c r="K457" s="55">
        <v>8566</v>
      </c>
    </row>
    <row r="458" spans="1:11" ht="15">
      <c r="A458" s="55">
        <v>394</v>
      </c>
      <c r="B458" s="55" t="s">
        <v>583</v>
      </c>
      <c r="C458" s="55">
        <v>101450155</v>
      </c>
      <c r="D458" s="55" t="s">
        <v>14</v>
      </c>
      <c r="E458" s="55">
        <v>257</v>
      </c>
      <c r="F458" s="55">
        <v>1982</v>
      </c>
      <c r="G458" s="110">
        <v>1982</v>
      </c>
      <c r="H458" s="110"/>
      <c r="I458" s="55">
        <v>1</v>
      </c>
      <c r="J458" s="55">
        <v>257</v>
      </c>
      <c r="K458" s="55">
        <v>257</v>
      </c>
    </row>
    <row r="459" spans="1:11" ht="15">
      <c r="A459" s="55">
        <v>395</v>
      </c>
      <c r="B459" s="55" t="s">
        <v>692</v>
      </c>
      <c r="C459" s="55">
        <v>101450185</v>
      </c>
      <c r="D459" s="55" t="s">
        <v>14</v>
      </c>
      <c r="E459" s="55">
        <v>4164</v>
      </c>
      <c r="F459" s="55">
        <v>2007</v>
      </c>
      <c r="G459" s="110">
        <v>2007</v>
      </c>
      <c r="H459" s="110"/>
      <c r="I459" s="55">
        <v>1</v>
      </c>
      <c r="J459" s="55">
        <v>4164</v>
      </c>
      <c r="K459" s="55">
        <v>4164</v>
      </c>
    </row>
    <row r="460" spans="1:11" ht="15">
      <c r="A460" s="55">
        <v>396</v>
      </c>
      <c r="B460" s="55" t="s">
        <v>728</v>
      </c>
      <c r="C460" s="55">
        <v>101490273</v>
      </c>
      <c r="D460" s="55" t="s">
        <v>14</v>
      </c>
      <c r="E460" s="55">
        <v>3332</v>
      </c>
      <c r="F460" s="55">
        <v>2008</v>
      </c>
      <c r="G460" s="110">
        <v>2008</v>
      </c>
      <c r="H460" s="110"/>
      <c r="I460" s="55">
        <v>1</v>
      </c>
      <c r="J460" s="55">
        <v>3332</v>
      </c>
      <c r="K460" s="55">
        <v>3332</v>
      </c>
    </row>
    <row r="461" spans="1:11" ht="15">
      <c r="A461" s="55">
        <v>397</v>
      </c>
      <c r="B461" s="55" t="s">
        <v>729</v>
      </c>
      <c r="C461" s="55">
        <v>101490287</v>
      </c>
      <c r="D461" s="55" t="s">
        <v>14</v>
      </c>
      <c r="E461" s="55">
        <v>1200</v>
      </c>
      <c r="F461" s="55">
        <v>2010</v>
      </c>
      <c r="G461" s="110">
        <v>2010</v>
      </c>
      <c r="H461" s="110"/>
      <c r="I461" s="55">
        <v>1</v>
      </c>
      <c r="J461" s="55">
        <v>1200</v>
      </c>
      <c r="K461" s="55">
        <v>1040</v>
      </c>
    </row>
    <row r="462" spans="1:11" ht="15">
      <c r="A462" s="55"/>
      <c r="B462" s="57" t="s">
        <v>503</v>
      </c>
      <c r="C462" s="57"/>
      <c r="D462" s="57"/>
      <c r="E462" s="57"/>
      <c r="F462" s="57"/>
      <c r="G462" s="105"/>
      <c r="H462" s="105"/>
      <c r="I462" s="57"/>
      <c r="J462" s="57">
        <f>SUM(J448:J461)</f>
        <v>21572</v>
      </c>
      <c r="K462" s="57">
        <f>SUM(K448:K461)</f>
        <v>21412</v>
      </c>
    </row>
    <row r="463" spans="1:11" ht="15">
      <c r="A463" s="55" t="s">
        <v>173</v>
      </c>
      <c r="B463" s="55"/>
      <c r="C463" s="106" t="s">
        <v>730</v>
      </c>
      <c r="D463" s="107"/>
      <c r="E463" s="107"/>
      <c r="F463" s="107"/>
      <c r="G463" s="107"/>
      <c r="H463" s="107"/>
      <c r="I463" s="108"/>
      <c r="J463" s="55"/>
      <c r="K463" s="55"/>
    </row>
    <row r="464" spans="1:11" ht="15">
      <c r="A464" s="55">
        <v>398</v>
      </c>
      <c r="B464" s="55" t="s">
        <v>605</v>
      </c>
      <c r="C464" s="55">
        <v>101490119</v>
      </c>
      <c r="D464" s="55" t="s">
        <v>14</v>
      </c>
      <c r="E464" s="55">
        <v>598</v>
      </c>
      <c r="F464" s="55">
        <v>1990</v>
      </c>
      <c r="G464" s="110">
        <v>1990</v>
      </c>
      <c r="H464" s="110"/>
      <c r="I464" s="55">
        <v>1</v>
      </c>
      <c r="J464" s="55">
        <v>598</v>
      </c>
      <c r="K464" s="55">
        <v>598</v>
      </c>
    </row>
    <row r="465" spans="1:11" ht="15">
      <c r="A465" s="55">
        <v>399</v>
      </c>
      <c r="B465" s="55" t="s">
        <v>731</v>
      </c>
      <c r="C465" s="55">
        <v>101470602</v>
      </c>
      <c r="D465" s="55" t="s">
        <v>14</v>
      </c>
      <c r="E465" s="55">
        <v>4752</v>
      </c>
      <c r="F465" s="55">
        <v>2007</v>
      </c>
      <c r="G465" s="110">
        <v>2007</v>
      </c>
      <c r="H465" s="110"/>
      <c r="I465" s="55">
        <v>1</v>
      </c>
      <c r="J465" s="55">
        <v>4752</v>
      </c>
      <c r="K465" s="55">
        <v>4752</v>
      </c>
    </row>
    <row r="466" spans="1:11" ht="15">
      <c r="A466" s="55">
        <v>400</v>
      </c>
      <c r="B466" s="55" t="s">
        <v>732</v>
      </c>
      <c r="C466" s="55">
        <v>101470742</v>
      </c>
      <c r="D466" s="55" t="s">
        <v>14</v>
      </c>
      <c r="E466" s="55">
        <v>1230</v>
      </c>
      <c r="F466" s="55">
        <v>2012</v>
      </c>
      <c r="G466" s="110">
        <v>2012</v>
      </c>
      <c r="H466" s="110"/>
      <c r="I466" s="55">
        <v>1</v>
      </c>
      <c r="J466" s="55">
        <v>1230</v>
      </c>
      <c r="K466" s="55">
        <v>745.5</v>
      </c>
    </row>
    <row r="467" spans="1:11" ht="15">
      <c r="A467" s="55">
        <v>401</v>
      </c>
      <c r="B467" s="55" t="s">
        <v>46</v>
      </c>
      <c r="C467" s="55">
        <v>101470759</v>
      </c>
      <c r="D467" s="55" t="s">
        <v>14</v>
      </c>
      <c r="E467" s="55">
        <v>1300</v>
      </c>
      <c r="F467" s="55">
        <v>2013</v>
      </c>
      <c r="G467" s="110">
        <v>2013</v>
      </c>
      <c r="H467" s="110"/>
      <c r="I467" s="55">
        <v>1</v>
      </c>
      <c r="J467" s="55">
        <v>1300</v>
      </c>
      <c r="K467" s="55">
        <v>1300</v>
      </c>
    </row>
    <row r="468" spans="1:11" ht="15">
      <c r="A468" s="55">
        <v>402</v>
      </c>
      <c r="B468" s="55" t="s">
        <v>46</v>
      </c>
      <c r="C468" s="55">
        <v>101470760</v>
      </c>
      <c r="D468" s="55" t="s">
        <v>14</v>
      </c>
      <c r="E468" s="55">
        <v>1300</v>
      </c>
      <c r="F468" s="55">
        <v>2013</v>
      </c>
      <c r="G468" s="110">
        <v>2013</v>
      </c>
      <c r="H468" s="110"/>
      <c r="I468" s="55">
        <v>1</v>
      </c>
      <c r="J468" s="55">
        <v>1300</v>
      </c>
      <c r="K468" s="55">
        <v>1300</v>
      </c>
    </row>
    <row r="469" spans="1:11" ht="15">
      <c r="A469" s="55">
        <v>403</v>
      </c>
      <c r="B469" s="55" t="s">
        <v>46</v>
      </c>
      <c r="C469" s="55">
        <v>101470761</v>
      </c>
      <c r="D469" s="55" t="s">
        <v>14</v>
      </c>
      <c r="E469" s="55">
        <v>1300</v>
      </c>
      <c r="F469" s="55">
        <v>2013</v>
      </c>
      <c r="G469" s="110">
        <v>2013</v>
      </c>
      <c r="H469" s="110"/>
      <c r="I469" s="55">
        <v>1</v>
      </c>
      <c r="J469" s="55">
        <v>1300</v>
      </c>
      <c r="K469" s="55">
        <v>1300</v>
      </c>
    </row>
    <row r="470" spans="1:11" ht="15">
      <c r="A470" s="55">
        <v>404</v>
      </c>
      <c r="B470" s="55" t="s">
        <v>46</v>
      </c>
      <c r="C470" s="55">
        <v>101470762</v>
      </c>
      <c r="D470" s="55" t="s">
        <v>14</v>
      </c>
      <c r="E470" s="55">
        <v>1300</v>
      </c>
      <c r="F470" s="55">
        <v>2013</v>
      </c>
      <c r="G470" s="110">
        <v>2013</v>
      </c>
      <c r="H470" s="110"/>
      <c r="I470" s="55">
        <v>1</v>
      </c>
      <c r="J470" s="55">
        <v>1300</v>
      </c>
      <c r="K470" s="55">
        <v>1300</v>
      </c>
    </row>
    <row r="471" spans="1:11" ht="15">
      <c r="A471" s="55">
        <v>405</v>
      </c>
      <c r="B471" s="55" t="s">
        <v>46</v>
      </c>
      <c r="C471" s="55">
        <v>101470763</v>
      </c>
      <c r="D471" s="55" t="s">
        <v>14</v>
      </c>
      <c r="E471" s="55">
        <v>1300</v>
      </c>
      <c r="F471" s="55">
        <v>2013</v>
      </c>
      <c r="G471" s="110">
        <v>2013</v>
      </c>
      <c r="H471" s="110"/>
      <c r="I471" s="55">
        <v>1</v>
      </c>
      <c r="J471" s="55">
        <v>1300</v>
      </c>
      <c r="K471" s="55">
        <v>1300</v>
      </c>
    </row>
    <row r="472" spans="1:11" ht="15">
      <c r="A472" s="55">
        <v>406</v>
      </c>
      <c r="B472" s="55" t="s">
        <v>733</v>
      </c>
      <c r="C472" s="55">
        <v>101490317</v>
      </c>
      <c r="D472" s="55" t="s">
        <v>14</v>
      </c>
      <c r="E472" s="55">
        <v>9992</v>
      </c>
      <c r="F472" s="55">
        <v>2017</v>
      </c>
      <c r="G472" s="110">
        <v>2017</v>
      </c>
      <c r="H472" s="110"/>
      <c r="I472" s="55">
        <v>1</v>
      </c>
      <c r="J472" s="55">
        <v>9992</v>
      </c>
      <c r="K472" s="55">
        <v>1498.8</v>
      </c>
    </row>
    <row r="473" spans="1:11" ht="15">
      <c r="A473" s="55"/>
      <c r="B473" s="57" t="s">
        <v>503</v>
      </c>
      <c r="C473" s="57"/>
      <c r="D473" s="57"/>
      <c r="E473" s="57"/>
      <c r="F473" s="57"/>
      <c r="G473" s="105"/>
      <c r="H473" s="105"/>
      <c r="I473" s="57"/>
      <c r="J473" s="57">
        <f>SUM(J464:J472)</f>
        <v>23072</v>
      </c>
      <c r="K473" s="57">
        <f>SUM(K464:K472)</f>
        <v>14094.3</v>
      </c>
    </row>
    <row r="474" spans="1:11" ht="15">
      <c r="A474" s="55"/>
      <c r="B474" s="55"/>
      <c r="C474" s="106" t="s">
        <v>734</v>
      </c>
      <c r="D474" s="107"/>
      <c r="E474" s="107"/>
      <c r="F474" s="107"/>
      <c r="G474" s="107"/>
      <c r="H474" s="107"/>
      <c r="I474" s="108"/>
      <c r="J474" s="55"/>
      <c r="K474" s="55"/>
    </row>
    <row r="475" spans="1:11" ht="15">
      <c r="A475" s="55">
        <v>407</v>
      </c>
      <c r="B475" s="55" t="s">
        <v>543</v>
      </c>
      <c r="C475" s="55">
        <v>101490136</v>
      </c>
      <c r="D475" s="55" t="s">
        <v>14</v>
      </c>
      <c r="E475" s="55">
        <v>517</v>
      </c>
      <c r="F475" s="55">
        <v>1982</v>
      </c>
      <c r="G475" s="110">
        <v>1982</v>
      </c>
      <c r="H475" s="110"/>
      <c r="I475" s="55">
        <v>1</v>
      </c>
      <c r="J475" s="55">
        <v>517</v>
      </c>
      <c r="K475" s="55">
        <v>517</v>
      </c>
    </row>
    <row r="476" spans="1:11" ht="15">
      <c r="A476" s="55">
        <v>408</v>
      </c>
      <c r="B476" s="55" t="s">
        <v>735</v>
      </c>
      <c r="C476" s="55">
        <v>101490137</v>
      </c>
      <c r="D476" s="55" t="s">
        <v>14</v>
      </c>
      <c r="E476" s="55">
        <v>563</v>
      </c>
      <c r="F476" s="55">
        <v>1990</v>
      </c>
      <c r="G476" s="110">
        <v>1990</v>
      </c>
      <c r="H476" s="110"/>
      <c r="I476" s="55">
        <v>1</v>
      </c>
      <c r="J476" s="55">
        <v>563</v>
      </c>
      <c r="K476" s="55">
        <v>563</v>
      </c>
    </row>
    <row r="477" spans="1:11" ht="15">
      <c r="A477" s="55"/>
      <c r="B477" s="57" t="s">
        <v>503</v>
      </c>
      <c r="C477" s="57"/>
      <c r="D477" s="57"/>
      <c r="E477" s="57"/>
      <c r="F477" s="57"/>
      <c r="G477" s="105"/>
      <c r="H477" s="105"/>
      <c r="I477" s="57"/>
      <c r="J477" s="57">
        <f>SUM(J475:J476)</f>
        <v>1080</v>
      </c>
      <c r="K477" s="57">
        <f>SUM(K475:K476)</f>
        <v>1080</v>
      </c>
    </row>
    <row r="478" spans="1:11" ht="15">
      <c r="A478" s="55"/>
      <c r="B478" s="55"/>
      <c r="C478" s="106" t="s">
        <v>188</v>
      </c>
      <c r="D478" s="107"/>
      <c r="E478" s="107"/>
      <c r="F478" s="107"/>
      <c r="G478" s="107"/>
      <c r="H478" s="107"/>
      <c r="I478" s="108"/>
      <c r="J478" s="55"/>
      <c r="K478" s="55"/>
    </row>
    <row r="479" spans="1:11" ht="15">
      <c r="A479" s="55">
        <v>409</v>
      </c>
      <c r="B479" s="55" t="s">
        <v>485</v>
      </c>
      <c r="C479" s="55">
        <v>101490260</v>
      </c>
      <c r="D479" s="55" t="s">
        <v>14</v>
      </c>
      <c r="E479" s="55">
        <v>3062</v>
      </c>
      <c r="F479" s="55">
        <v>2007</v>
      </c>
      <c r="G479" s="110">
        <v>2007</v>
      </c>
      <c r="H479" s="110"/>
      <c r="I479" s="55">
        <v>1</v>
      </c>
      <c r="J479" s="55">
        <v>3062</v>
      </c>
      <c r="K479" s="55">
        <v>3062</v>
      </c>
    </row>
    <row r="480" spans="1:11" ht="15">
      <c r="A480" s="55">
        <v>410</v>
      </c>
      <c r="B480" s="55" t="s">
        <v>574</v>
      </c>
      <c r="C480" s="55">
        <v>101490261</v>
      </c>
      <c r="D480" s="55" t="s">
        <v>14</v>
      </c>
      <c r="E480" s="55">
        <v>3331</v>
      </c>
      <c r="F480" s="55">
        <v>2007</v>
      </c>
      <c r="G480" s="110">
        <v>2007</v>
      </c>
      <c r="H480" s="110"/>
      <c r="I480" s="55">
        <v>1</v>
      </c>
      <c r="J480" s="55">
        <v>3331</v>
      </c>
      <c r="K480" s="55">
        <v>3331</v>
      </c>
    </row>
    <row r="481" spans="1:11" ht="15">
      <c r="A481" s="55">
        <v>411</v>
      </c>
      <c r="B481" s="55" t="s">
        <v>736</v>
      </c>
      <c r="C481" s="55">
        <v>101490274</v>
      </c>
      <c r="D481" s="55" t="s">
        <v>14</v>
      </c>
      <c r="E481" s="55">
        <v>5399</v>
      </c>
      <c r="F481" s="55">
        <v>2008</v>
      </c>
      <c r="G481" s="110">
        <v>2008</v>
      </c>
      <c r="H481" s="110"/>
      <c r="I481" s="55">
        <v>1</v>
      </c>
      <c r="J481" s="55">
        <v>5399</v>
      </c>
      <c r="K481" s="55">
        <v>5399</v>
      </c>
    </row>
    <row r="482" spans="1:11" ht="15">
      <c r="A482" s="55">
        <v>412</v>
      </c>
      <c r="B482" s="55" t="s">
        <v>737</v>
      </c>
      <c r="C482" s="55">
        <v>10140279</v>
      </c>
      <c r="D482" s="55" t="s">
        <v>14</v>
      </c>
      <c r="E482" s="55">
        <v>1677</v>
      </c>
      <c r="F482" s="55">
        <v>2009</v>
      </c>
      <c r="G482" s="110">
        <v>2009</v>
      </c>
      <c r="H482" s="110"/>
      <c r="I482" s="55">
        <v>1</v>
      </c>
      <c r="J482" s="55">
        <v>1677</v>
      </c>
      <c r="K482" s="55">
        <v>1577.4</v>
      </c>
    </row>
    <row r="483" spans="1:11" ht="15">
      <c r="A483" s="55"/>
      <c r="B483" s="57" t="s">
        <v>503</v>
      </c>
      <c r="C483" s="57"/>
      <c r="D483" s="57"/>
      <c r="E483" s="57"/>
      <c r="F483" s="57"/>
      <c r="G483" s="105"/>
      <c r="H483" s="105"/>
      <c r="I483" s="57"/>
      <c r="J483" s="57">
        <f>SUM(J479:J482)</f>
        <v>13469</v>
      </c>
      <c r="K483" s="57">
        <f>SUM(K479:K482)</f>
        <v>13369.4</v>
      </c>
    </row>
    <row r="484" spans="1:11" ht="15">
      <c r="A484" s="55"/>
      <c r="B484" s="55"/>
      <c r="C484" s="106" t="s">
        <v>74</v>
      </c>
      <c r="D484" s="107"/>
      <c r="E484" s="107"/>
      <c r="F484" s="107"/>
      <c r="G484" s="107"/>
      <c r="H484" s="107"/>
      <c r="I484" s="108"/>
      <c r="J484" s="55"/>
      <c r="K484" s="55"/>
    </row>
    <row r="485" spans="1:11" ht="15">
      <c r="A485" s="55">
        <v>413</v>
      </c>
      <c r="B485" s="55" t="s">
        <v>738</v>
      </c>
      <c r="C485" s="55">
        <v>101490257</v>
      </c>
      <c r="D485" s="55" t="s">
        <v>14</v>
      </c>
      <c r="E485" s="55">
        <v>4990</v>
      </c>
      <c r="F485" s="55">
        <v>2007</v>
      </c>
      <c r="G485" s="110">
        <v>2007</v>
      </c>
      <c r="H485" s="110"/>
      <c r="I485" s="55">
        <v>1</v>
      </c>
      <c r="J485" s="55">
        <v>4990</v>
      </c>
      <c r="K485" s="55">
        <v>4990</v>
      </c>
    </row>
    <row r="486" spans="1:11" ht="15">
      <c r="A486" s="55">
        <v>414</v>
      </c>
      <c r="B486" s="55" t="s">
        <v>739</v>
      </c>
      <c r="C486" s="55">
        <v>101490258</v>
      </c>
      <c r="D486" s="55" t="s">
        <v>14</v>
      </c>
      <c r="E486" s="55">
        <v>4960</v>
      </c>
      <c r="F486" s="55">
        <v>2007</v>
      </c>
      <c r="G486" s="110">
        <v>2007</v>
      </c>
      <c r="H486" s="110"/>
      <c r="I486" s="55">
        <v>1</v>
      </c>
      <c r="J486" s="55">
        <v>4960</v>
      </c>
      <c r="K486" s="55">
        <v>4960</v>
      </c>
    </row>
    <row r="487" spans="1:11" ht="15">
      <c r="A487" s="55">
        <v>415</v>
      </c>
      <c r="B487" s="55" t="s">
        <v>740</v>
      </c>
      <c r="C487" s="55">
        <v>101490259</v>
      </c>
      <c r="D487" s="55" t="s">
        <v>14</v>
      </c>
      <c r="E487" s="55">
        <v>4898</v>
      </c>
      <c r="F487" s="55">
        <v>2007</v>
      </c>
      <c r="G487" s="110">
        <v>2007</v>
      </c>
      <c r="H487" s="110"/>
      <c r="I487" s="55">
        <v>1</v>
      </c>
      <c r="J487" s="55">
        <v>4898</v>
      </c>
      <c r="K487" s="55">
        <v>4898</v>
      </c>
    </row>
    <row r="488" spans="1:11" ht="15">
      <c r="A488" s="55">
        <v>416</v>
      </c>
      <c r="B488" s="55" t="s">
        <v>741</v>
      </c>
      <c r="C488" s="55">
        <v>101490256</v>
      </c>
      <c r="D488" s="55" t="s">
        <v>14</v>
      </c>
      <c r="E488" s="55">
        <v>7225</v>
      </c>
      <c r="F488" s="55">
        <v>2007</v>
      </c>
      <c r="G488" s="110">
        <v>2007</v>
      </c>
      <c r="H488" s="110"/>
      <c r="I488" s="55">
        <v>1</v>
      </c>
      <c r="J488" s="55">
        <v>7225</v>
      </c>
      <c r="K488" s="55">
        <v>7225</v>
      </c>
    </row>
    <row r="489" spans="1:11" ht="15">
      <c r="A489" s="55">
        <v>417</v>
      </c>
      <c r="B489" s="55" t="s">
        <v>485</v>
      </c>
      <c r="C489" s="55">
        <v>101490272</v>
      </c>
      <c r="D489" s="55" t="s">
        <v>14</v>
      </c>
      <c r="E489" s="55">
        <v>1838</v>
      </c>
      <c r="F489" s="55">
        <v>2008</v>
      </c>
      <c r="G489" s="110">
        <v>2008</v>
      </c>
      <c r="H489" s="110"/>
      <c r="I489" s="55">
        <v>1</v>
      </c>
      <c r="J489" s="55">
        <v>1838</v>
      </c>
      <c r="K489" s="55">
        <v>1838</v>
      </c>
    </row>
    <row r="490" spans="1:11" ht="15">
      <c r="A490" s="55">
        <v>418</v>
      </c>
      <c r="B490" s="55" t="s">
        <v>485</v>
      </c>
      <c r="C490" s="55">
        <v>101490273</v>
      </c>
      <c r="D490" s="55" t="s">
        <v>14</v>
      </c>
      <c r="E490" s="55">
        <v>1838</v>
      </c>
      <c r="F490" s="55">
        <v>2008</v>
      </c>
      <c r="G490" s="110">
        <v>2008</v>
      </c>
      <c r="H490" s="110"/>
      <c r="I490" s="55">
        <v>1</v>
      </c>
      <c r="J490" s="55">
        <v>1838</v>
      </c>
      <c r="K490" s="55">
        <v>1838</v>
      </c>
    </row>
    <row r="491" spans="1:11" ht="15">
      <c r="A491" s="55">
        <v>419</v>
      </c>
      <c r="B491" s="55" t="s">
        <v>742</v>
      </c>
      <c r="C491" s="55">
        <v>101490323</v>
      </c>
      <c r="D491" s="55" t="s">
        <v>14</v>
      </c>
      <c r="E491" s="55">
        <v>18000</v>
      </c>
      <c r="F491" s="55">
        <v>2018</v>
      </c>
      <c r="G491" s="110">
        <v>2018</v>
      </c>
      <c r="H491" s="110"/>
      <c r="I491" s="55">
        <v>1</v>
      </c>
      <c r="J491" s="55">
        <v>18000</v>
      </c>
      <c r="K491" s="55">
        <v>300</v>
      </c>
    </row>
    <row r="492" spans="1:11" ht="15">
      <c r="A492" s="55"/>
      <c r="B492" s="57" t="s">
        <v>503</v>
      </c>
      <c r="C492" s="57"/>
      <c r="D492" s="57"/>
      <c r="E492" s="57"/>
      <c r="F492" s="57"/>
      <c r="G492" s="105"/>
      <c r="H492" s="105"/>
      <c r="I492" s="57"/>
      <c r="J492" s="57">
        <f>SUM(J485:J491)</f>
        <v>43749</v>
      </c>
      <c r="K492" s="57">
        <f>SUM(K485:K491)</f>
        <v>26049</v>
      </c>
    </row>
    <row r="493" spans="1:11" ht="15">
      <c r="A493" s="55"/>
      <c r="B493" s="57"/>
      <c r="C493" s="106" t="s">
        <v>743</v>
      </c>
      <c r="D493" s="107"/>
      <c r="E493" s="107"/>
      <c r="F493" s="107"/>
      <c r="G493" s="107"/>
      <c r="H493" s="107"/>
      <c r="I493" s="108"/>
      <c r="J493" s="57"/>
      <c r="K493" s="55"/>
    </row>
    <row r="494" spans="1:11" ht="15">
      <c r="A494" s="55">
        <v>420</v>
      </c>
      <c r="B494" s="55" t="s">
        <v>744</v>
      </c>
      <c r="C494" s="55">
        <v>101450109</v>
      </c>
      <c r="D494" s="55" t="s">
        <v>14</v>
      </c>
      <c r="E494" s="55">
        <v>377</v>
      </c>
      <c r="F494" s="55">
        <v>1988</v>
      </c>
      <c r="G494" s="110">
        <v>1988</v>
      </c>
      <c r="H494" s="110"/>
      <c r="I494" s="55">
        <v>1</v>
      </c>
      <c r="J494" s="55">
        <v>377</v>
      </c>
      <c r="K494" s="55">
        <v>377</v>
      </c>
    </row>
    <row r="495" spans="1:11" ht="15">
      <c r="A495" s="55">
        <v>421</v>
      </c>
      <c r="B495" s="55" t="s">
        <v>460</v>
      </c>
      <c r="C495" s="55">
        <v>101470368</v>
      </c>
      <c r="D495" s="55" t="s">
        <v>14</v>
      </c>
      <c r="E495" s="55">
        <v>266</v>
      </c>
      <c r="F495" s="55">
        <v>1991</v>
      </c>
      <c r="G495" s="110">
        <v>1991</v>
      </c>
      <c r="H495" s="110"/>
      <c r="I495" s="55">
        <v>1</v>
      </c>
      <c r="J495" s="55">
        <v>266</v>
      </c>
      <c r="K495" s="55">
        <v>266</v>
      </c>
    </row>
    <row r="496" spans="1:11" ht="15">
      <c r="A496" s="55">
        <v>422</v>
      </c>
      <c r="B496" s="55" t="s">
        <v>511</v>
      </c>
      <c r="C496" s="55">
        <v>101470369</v>
      </c>
      <c r="D496" s="55" t="s">
        <v>14</v>
      </c>
      <c r="E496" s="55">
        <v>158</v>
      </c>
      <c r="F496" s="55">
        <v>2002</v>
      </c>
      <c r="G496" s="110">
        <v>2002</v>
      </c>
      <c r="H496" s="110"/>
      <c r="I496" s="55">
        <v>1</v>
      </c>
      <c r="J496" s="55">
        <v>158</v>
      </c>
      <c r="K496" s="55">
        <v>158</v>
      </c>
    </row>
    <row r="497" spans="1:11" ht="15">
      <c r="A497" s="55">
        <v>423</v>
      </c>
      <c r="B497" s="55" t="s">
        <v>468</v>
      </c>
      <c r="C497" s="55">
        <v>101490150</v>
      </c>
      <c r="D497" s="55" t="s">
        <v>14</v>
      </c>
      <c r="E497" s="55">
        <v>1717</v>
      </c>
      <c r="F497" s="55">
        <v>1994</v>
      </c>
      <c r="G497" s="110">
        <v>1994</v>
      </c>
      <c r="H497" s="110"/>
      <c r="I497" s="55">
        <v>1</v>
      </c>
      <c r="J497" s="55">
        <v>1717</v>
      </c>
      <c r="K497" s="55">
        <v>1717</v>
      </c>
    </row>
    <row r="498" spans="1:11" ht="15">
      <c r="A498" s="55">
        <v>424</v>
      </c>
      <c r="B498" s="55" t="s">
        <v>745</v>
      </c>
      <c r="C498" s="55">
        <v>101470572</v>
      </c>
      <c r="D498" s="55" t="s">
        <v>14</v>
      </c>
      <c r="E498" s="55">
        <v>5091</v>
      </c>
      <c r="F498" s="55">
        <v>2004</v>
      </c>
      <c r="G498" s="110">
        <v>2004</v>
      </c>
      <c r="H498" s="110"/>
      <c r="I498" s="55">
        <v>1</v>
      </c>
      <c r="J498" s="55">
        <v>5091</v>
      </c>
      <c r="K498" s="55">
        <v>5091</v>
      </c>
    </row>
    <row r="499" spans="1:11" ht="15">
      <c r="A499" s="55">
        <v>425</v>
      </c>
      <c r="B499" s="55" t="s">
        <v>746</v>
      </c>
      <c r="C499" s="55">
        <v>101480073</v>
      </c>
      <c r="D499" s="55" t="s">
        <v>14</v>
      </c>
      <c r="E499" s="55">
        <v>5816</v>
      </c>
      <c r="F499" s="55">
        <v>2008</v>
      </c>
      <c r="G499" s="110">
        <v>2008</v>
      </c>
      <c r="H499" s="110"/>
      <c r="I499" s="55">
        <v>1</v>
      </c>
      <c r="J499" s="55">
        <v>5816</v>
      </c>
      <c r="K499" s="55">
        <v>5816</v>
      </c>
    </row>
    <row r="500" spans="1:11" ht="15">
      <c r="A500" s="55">
        <v>426</v>
      </c>
      <c r="B500" s="55" t="s">
        <v>747</v>
      </c>
      <c r="C500" s="55">
        <v>101480099</v>
      </c>
      <c r="D500" s="55" t="s">
        <v>14</v>
      </c>
      <c r="E500" s="55">
        <v>1900</v>
      </c>
      <c r="F500" s="55">
        <v>2011</v>
      </c>
      <c r="G500" s="110">
        <v>2011</v>
      </c>
      <c r="H500" s="110"/>
      <c r="I500" s="55">
        <v>1</v>
      </c>
      <c r="J500" s="55">
        <v>1900</v>
      </c>
      <c r="K500" s="55">
        <v>1236.96</v>
      </c>
    </row>
    <row r="501" spans="1:11" ht="15">
      <c r="A501" s="55">
        <v>427</v>
      </c>
      <c r="B501" s="55" t="s">
        <v>496</v>
      </c>
      <c r="C501" s="55">
        <v>101470734</v>
      </c>
      <c r="D501" s="55" t="s">
        <v>14</v>
      </c>
      <c r="E501" s="55">
        <v>1166</v>
      </c>
      <c r="F501" s="55">
        <v>2011</v>
      </c>
      <c r="G501" s="110">
        <v>2011</v>
      </c>
      <c r="H501" s="110"/>
      <c r="I501" s="55">
        <v>1</v>
      </c>
      <c r="J501" s="55">
        <v>1166</v>
      </c>
      <c r="K501" s="55">
        <v>762.63</v>
      </c>
    </row>
    <row r="502" spans="1:11" ht="15">
      <c r="A502" s="55">
        <v>428</v>
      </c>
      <c r="B502" s="55" t="s">
        <v>748</v>
      </c>
      <c r="C502" s="55">
        <v>101480102</v>
      </c>
      <c r="D502" s="55" t="s">
        <v>14</v>
      </c>
      <c r="E502" s="55">
        <v>7825</v>
      </c>
      <c r="F502" s="55">
        <v>2013</v>
      </c>
      <c r="G502" s="110">
        <v>2013</v>
      </c>
      <c r="H502" s="110"/>
      <c r="I502" s="55">
        <v>1</v>
      </c>
      <c r="J502" s="55">
        <v>7825</v>
      </c>
      <c r="K502" s="55">
        <v>4236.42</v>
      </c>
    </row>
    <row r="503" spans="1:11" ht="15">
      <c r="A503" s="55"/>
      <c r="B503" s="57" t="s">
        <v>503</v>
      </c>
      <c r="C503" s="57"/>
      <c r="D503" s="57"/>
      <c r="E503" s="57"/>
      <c r="F503" s="57"/>
      <c r="G503" s="105"/>
      <c r="H503" s="105"/>
      <c r="I503" s="57"/>
      <c r="J503" s="57">
        <f>SUM(J494:J502)</f>
        <v>24316</v>
      </c>
      <c r="K503" s="57">
        <f>SUM(K494:K502)</f>
        <v>19661.01</v>
      </c>
    </row>
    <row r="504" spans="1:11" ht="15">
      <c r="A504" s="55"/>
      <c r="B504" s="55"/>
      <c r="C504" s="106" t="s">
        <v>749</v>
      </c>
      <c r="D504" s="107"/>
      <c r="E504" s="107"/>
      <c r="F504" s="107"/>
      <c r="G504" s="107"/>
      <c r="H504" s="107"/>
      <c r="I504" s="108"/>
      <c r="J504" s="55"/>
      <c r="K504" s="55"/>
    </row>
    <row r="505" spans="1:11" ht="15">
      <c r="A505" s="55">
        <v>429</v>
      </c>
      <c r="B505" s="55" t="s">
        <v>516</v>
      </c>
      <c r="C505" s="55">
        <v>101450118</v>
      </c>
      <c r="D505" s="55" t="s">
        <v>14</v>
      </c>
      <c r="E505" s="55">
        <v>295</v>
      </c>
      <c r="F505" s="55">
        <v>1993</v>
      </c>
      <c r="G505" s="110">
        <v>1993</v>
      </c>
      <c r="H505" s="110"/>
      <c r="I505" s="55">
        <v>1</v>
      </c>
      <c r="J505" s="55">
        <v>295</v>
      </c>
      <c r="K505" s="55">
        <v>295</v>
      </c>
    </row>
    <row r="506" spans="1:11" ht="15">
      <c r="A506" s="55">
        <v>430</v>
      </c>
      <c r="B506" s="55" t="s">
        <v>516</v>
      </c>
      <c r="C506" s="55">
        <v>101450119</v>
      </c>
      <c r="D506" s="55" t="s">
        <v>14</v>
      </c>
      <c r="E506" s="55">
        <v>295</v>
      </c>
      <c r="F506" s="55">
        <v>1993</v>
      </c>
      <c r="G506" s="110">
        <v>1993</v>
      </c>
      <c r="H506" s="110"/>
      <c r="I506" s="55">
        <v>1</v>
      </c>
      <c r="J506" s="55">
        <v>295</v>
      </c>
      <c r="K506" s="55">
        <v>295</v>
      </c>
    </row>
    <row r="507" spans="1:11" ht="15">
      <c r="A507" s="55">
        <v>431</v>
      </c>
      <c r="B507" s="55" t="s">
        <v>750</v>
      </c>
      <c r="C507" s="55">
        <v>101460036</v>
      </c>
      <c r="D507" s="55" t="s">
        <v>14</v>
      </c>
      <c r="E507" s="55">
        <v>39</v>
      </c>
      <c r="F507" s="55">
        <v>1993</v>
      </c>
      <c r="G507" s="110">
        <v>1993</v>
      </c>
      <c r="H507" s="110"/>
      <c r="I507" s="55">
        <v>1</v>
      </c>
      <c r="J507" s="55">
        <v>39</v>
      </c>
      <c r="K507" s="55">
        <v>39</v>
      </c>
    </row>
    <row r="508" spans="1:11" ht="15">
      <c r="A508" s="55">
        <v>432</v>
      </c>
      <c r="B508" s="55" t="s">
        <v>751</v>
      </c>
      <c r="C508" s="55">
        <v>101470373</v>
      </c>
      <c r="D508" s="55" t="s">
        <v>14</v>
      </c>
      <c r="E508" s="55">
        <v>526</v>
      </c>
      <c r="F508" s="55">
        <v>1990</v>
      </c>
      <c r="G508" s="110">
        <v>1990</v>
      </c>
      <c r="H508" s="110"/>
      <c r="I508" s="55">
        <v>1</v>
      </c>
      <c r="J508" s="55">
        <v>526</v>
      </c>
      <c r="K508" s="55">
        <v>526</v>
      </c>
    </row>
    <row r="509" spans="1:11" ht="15">
      <c r="A509" s="55">
        <v>433</v>
      </c>
      <c r="B509" s="55" t="s">
        <v>752</v>
      </c>
      <c r="C509" s="55">
        <v>10140155</v>
      </c>
      <c r="D509" s="55" t="s">
        <v>14</v>
      </c>
      <c r="E509" s="55">
        <v>1131</v>
      </c>
      <c r="F509" s="55">
        <v>1991</v>
      </c>
      <c r="G509" s="110">
        <v>1991</v>
      </c>
      <c r="H509" s="110"/>
      <c r="I509" s="55">
        <v>1</v>
      </c>
      <c r="J509" s="55">
        <v>1131</v>
      </c>
      <c r="K509" s="55">
        <v>1131</v>
      </c>
    </row>
    <row r="510" spans="1:11" ht="15">
      <c r="A510" s="55"/>
      <c r="B510" s="57" t="s">
        <v>503</v>
      </c>
      <c r="C510" s="57"/>
      <c r="D510" s="57"/>
      <c r="E510" s="57"/>
      <c r="F510" s="57"/>
      <c r="G510" s="105"/>
      <c r="H510" s="105"/>
      <c r="I510" s="57"/>
      <c r="J510" s="57">
        <f>SUM(J505:J509)</f>
        <v>2286</v>
      </c>
      <c r="K510" s="57">
        <f>SUM(K505:K509)</f>
        <v>2286</v>
      </c>
    </row>
    <row r="511" spans="1:11" ht="15">
      <c r="A511" s="55"/>
      <c r="B511" s="55"/>
      <c r="C511" s="106" t="s">
        <v>203</v>
      </c>
      <c r="D511" s="107"/>
      <c r="E511" s="107"/>
      <c r="F511" s="107"/>
      <c r="G511" s="107"/>
      <c r="H511" s="107"/>
      <c r="I511" s="108"/>
      <c r="J511" s="55"/>
      <c r="K511" s="55"/>
    </row>
    <row r="512" spans="1:11" ht="15">
      <c r="A512" s="55">
        <v>434</v>
      </c>
      <c r="B512" s="55" t="s">
        <v>753</v>
      </c>
      <c r="C512" s="55">
        <v>101450123</v>
      </c>
      <c r="D512" s="55" t="s">
        <v>14</v>
      </c>
      <c r="E512" s="55">
        <v>230</v>
      </c>
      <c r="F512" s="55">
        <v>1981</v>
      </c>
      <c r="G512" s="110">
        <v>1981</v>
      </c>
      <c r="H512" s="110"/>
      <c r="I512" s="55">
        <v>1</v>
      </c>
      <c r="J512" s="55">
        <v>230</v>
      </c>
      <c r="K512" s="55">
        <v>230</v>
      </c>
    </row>
    <row r="513" spans="1:11" ht="15">
      <c r="A513" s="55"/>
      <c r="B513" s="55" t="s">
        <v>754</v>
      </c>
      <c r="C513" s="55"/>
      <c r="D513" s="55"/>
      <c r="E513" s="55"/>
      <c r="F513" s="55"/>
      <c r="G513" s="110"/>
      <c r="H513" s="110"/>
      <c r="I513" s="55"/>
      <c r="J513" s="55"/>
      <c r="K513" s="55"/>
    </row>
    <row r="514" spans="1:11" ht="15">
      <c r="A514" s="55">
        <v>435</v>
      </c>
      <c r="B514" s="55" t="s">
        <v>755</v>
      </c>
      <c r="C514" s="55">
        <v>101450126</v>
      </c>
      <c r="D514" s="55" t="s">
        <v>14</v>
      </c>
      <c r="E514" s="55">
        <v>772</v>
      </c>
      <c r="F514" s="55">
        <v>1987</v>
      </c>
      <c r="G514" s="110">
        <v>1987</v>
      </c>
      <c r="H514" s="110"/>
      <c r="I514" s="55">
        <v>1</v>
      </c>
      <c r="J514" s="55">
        <v>772</v>
      </c>
      <c r="K514" s="55">
        <v>772</v>
      </c>
    </row>
    <row r="515" spans="1:11" ht="15">
      <c r="A515" s="55">
        <v>436</v>
      </c>
      <c r="B515" s="55" t="s">
        <v>595</v>
      </c>
      <c r="C515" s="55">
        <v>101450128</v>
      </c>
      <c r="D515" s="55" t="s">
        <v>14</v>
      </c>
      <c r="E515" s="55">
        <v>224</v>
      </c>
      <c r="F515" s="55">
        <v>1986</v>
      </c>
      <c r="G515" s="110">
        <v>1986</v>
      </c>
      <c r="H515" s="110"/>
      <c r="I515" s="55">
        <v>1</v>
      </c>
      <c r="J515" s="55">
        <v>224</v>
      </c>
      <c r="K515" s="55">
        <v>224</v>
      </c>
    </row>
    <row r="516" spans="1:11" ht="15">
      <c r="A516" s="55">
        <v>437</v>
      </c>
      <c r="B516" s="55" t="s">
        <v>756</v>
      </c>
      <c r="C516" s="55">
        <v>101450130</v>
      </c>
      <c r="D516" s="55" t="s">
        <v>14</v>
      </c>
      <c r="E516" s="55">
        <v>460</v>
      </c>
      <c r="F516" s="55">
        <v>1978</v>
      </c>
      <c r="G516" s="110">
        <v>1978</v>
      </c>
      <c r="H516" s="110"/>
      <c r="I516" s="55">
        <v>1</v>
      </c>
      <c r="J516" s="55">
        <v>460</v>
      </c>
      <c r="K516" s="55">
        <v>460</v>
      </c>
    </row>
    <row r="517" spans="1:11" ht="15">
      <c r="A517" s="55">
        <v>438</v>
      </c>
      <c r="B517" s="55" t="s">
        <v>757</v>
      </c>
      <c r="C517" s="55">
        <v>101450131</v>
      </c>
      <c r="D517" s="55" t="s">
        <v>14</v>
      </c>
      <c r="E517" s="55">
        <v>214</v>
      </c>
      <c r="F517" s="55">
        <v>1984</v>
      </c>
      <c r="G517" s="110">
        <v>1984</v>
      </c>
      <c r="H517" s="110"/>
      <c r="I517" s="55">
        <v>1</v>
      </c>
      <c r="J517" s="55">
        <v>214</v>
      </c>
      <c r="K517" s="55">
        <v>214</v>
      </c>
    </row>
    <row r="518" spans="1:11" ht="15">
      <c r="A518" s="55"/>
      <c r="B518" s="55" t="s">
        <v>758</v>
      </c>
      <c r="C518" s="55"/>
      <c r="D518" s="55"/>
      <c r="E518" s="55"/>
      <c r="F518" s="55"/>
      <c r="G518" s="110"/>
      <c r="H518" s="110"/>
      <c r="I518" s="55"/>
      <c r="J518" s="55"/>
      <c r="K518" s="55"/>
    </row>
    <row r="519" spans="1:11" ht="15">
      <c r="A519" s="55">
        <v>439</v>
      </c>
      <c r="B519" s="55" t="s">
        <v>759</v>
      </c>
      <c r="C519" s="55">
        <v>101450132</v>
      </c>
      <c r="D519" s="55" t="s">
        <v>14</v>
      </c>
      <c r="E519" s="55">
        <v>286</v>
      </c>
      <c r="F519" s="55">
        <v>1978</v>
      </c>
      <c r="G519" s="110">
        <v>1978</v>
      </c>
      <c r="H519" s="110"/>
      <c r="I519" s="55">
        <v>1</v>
      </c>
      <c r="J519" s="55">
        <v>286</v>
      </c>
      <c r="K519" s="55">
        <v>286</v>
      </c>
    </row>
    <row r="520" spans="1:11" ht="15">
      <c r="A520" s="55">
        <v>440</v>
      </c>
      <c r="B520" s="55" t="s">
        <v>760</v>
      </c>
      <c r="C520" s="55">
        <v>101450133</v>
      </c>
      <c r="D520" s="55" t="s">
        <v>14</v>
      </c>
      <c r="E520" s="55">
        <v>724</v>
      </c>
      <c r="F520" s="55">
        <v>1978</v>
      </c>
      <c r="G520" s="110">
        <v>1978</v>
      </c>
      <c r="H520" s="110"/>
      <c r="I520" s="55">
        <v>1</v>
      </c>
      <c r="J520" s="55">
        <v>724</v>
      </c>
      <c r="K520" s="55">
        <v>724</v>
      </c>
    </row>
    <row r="521" spans="1:11" ht="15">
      <c r="A521" s="55">
        <v>441</v>
      </c>
      <c r="B521" s="55" t="s">
        <v>595</v>
      </c>
      <c r="C521" s="55">
        <v>101450134</v>
      </c>
      <c r="D521" s="55" t="s">
        <v>14</v>
      </c>
      <c r="E521" s="55">
        <v>188</v>
      </c>
      <c r="F521" s="55">
        <v>1978</v>
      </c>
      <c r="G521" s="110">
        <v>1978</v>
      </c>
      <c r="H521" s="110"/>
      <c r="I521" s="55">
        <v>1</v>
      </c>
      <c r="J521" s="55">
        <v>188</v>
      </c>
      <c r="K521" s="55">
        <v>188</v>
      </c>
    </row>
    <row r="522" spans="1:11" ht="15">
      <c r="A522" s="55">
        <v>442</v>
      </c>
      <c r="B522" s="55" t="s">
        <v>511</v>
      </c>
      <c r="C522" s="55">
        <v>101470376</v>
      </c>
      <c r="D522" s="55" t="s">
        <v>14</v>
      </c>
      <c r="E522" s="55">
        <v>222</v>
      </c>
      <c r="F522" s="55">
        <v>1978</v>
      </c>
      <c r="G522" s="110">
        <v>1978</v>
      </c>
      <c r="H522" s="110"/>
      <c r="I522" s="55">
        <v>1</v>
      </c>
      <c r="J522" s="55">
        <v>222</v>
      </c>
      <c r="K522" s="55">
        <v>222</v>
      </c>
    </row>
    <row r="523" spans="1:11" ht="15">
      <c r="A523" s="55">
        <v>443</v>
      </c>
      <c r="B523" s="55" t="s">
        <v>511</v>
      </c>
      <c r="C523" s="55">
        <v>101470378</v>
      </c>
      <c r="D523" s="55" t="s">
        <v>14</v>
      </c>
      <c r="E523" s="55">
        <v>222</v>
      </c>
      <c r="F523" s="55">
        <v>1978</v>
      </c>
      <c r="G523" s="110">
        <v>1978</v>
      </c>
      <c r="H523" s="110"/>
      <c r="I523" s="55">
        <v>1</v>
      </c>
      <c r="J523" s="55">
        <v>222</v>
      </c>
      <c r="K523" s="55">
        <v>222</v>
      </c>
    </row>
    <row r="524" spans="1:11" ht="15">
      <c r="A524" s="55">
        <v>444</v>
      </c>
      <c r="B524" s="55" t="s">
        <v>461</v>
      </c>
      <c r="C524" s="55">
        <v>101470380</v>
      </c>
      <c r="D524" s="55" t="s">
        <v>14</v>
      </c>
      <c r="E524" s="55">
        <v>460</v>
      </c>
      <c r="F524" s="55">
        <v>1979</v>
      </c>
      <c r="G524" s="110">
        <v>1979</v>
      </c>
      <c r="H524" s="110"/>
      <c r="I524" s="55">
        <v>1</v>
      </c>
      <c r="J524" s="55">
        <v>460</v>
      </c>
      <c r="K524" s="55">
        <v>460</v>
      </c>
    </row>
    <row r="525" spans="1:11" ht="15">
      <c r="A525" s="55">
        <v>445</v>
      </c>
      <c r="B525" s="55" t="s">
        <v>543</v>
      </c>
      <c r="C525" s="55">
        <v>101490162</v>
      </c>
      <c r="D525" s="55" t="s">
        <v>14</v>
      </c>
      <c r="E525" s="55">
        <v>485</v>
      </c>
      <c r="F525" s="55">
        <v>1979</v>
      </c>
      <c r="G525" s="110">
        <v>1979</v>
      </c>
      <c r="H525" s="110"/>
      <c r="I525" s="55">
        <v>1</v>
      </c>
      <c r="J525" s="55">
        <v>485</v>
      </c>
      <c r="K525" s="55">
        <v>485</v>
      </c>
    </row>
    <row r="526" spans="1:11" ht="15">
      <c r="A526" s="55">
        <v>446</v>
      </c>
      <c r="B526" s="55" t="s">
        <v>544</v>
      </c>
      <c r="C526" s="55">
        <v>101490164</v>
      </c>
      <c r="D526" s="55" t="s">
        <v>14</v>
      </c>
      <c r="E526" s="55">
        <v>455</v>
      </c>
      <c r="F526" s="55">
        <v>1984</v>
      </c>
      <c r="G526" s="110">
        <v>1984</v>
      </c>
      <c r="H526" s="110"/>
      <c r="I526" s="55">
        <v>1</v>
      </c>
      <c r="J526" s="55">
        <v>455</v>
      </c>
      <c r="K526" s="55">
        <v>455</v>
      </c>
    </row>
    <row r="527" spans="1:11" ht="15">
      <c r="A527" s="55">
        <v>447</v>
      </c>
      <c r="B527" s="55" t="s">
        <v>544</v>
      </c>
      <c r="C527" s="55">
        <v>101490165</v>
      </c>
      <c r="D527" s="55" t="s">
        <v>14</v>
      </c>
      <c r="E527" s="55">
        <v>455</v>
      </c>
      <c r="F527" s="55">
        <v>1984</v>
      </c>
      <c r="G527" s="110">
        <v>1984</v>
      </c>
      <c r="H527" s="110"/>
      <c r="I527" s="55">
        <v>1</v>
      </c>
      <c r="J527" s="55">
        <v>455</v>
      </c>
      <c r="K527" s="55">
        <v>455</v>
      </c>
    </row>
    <row r="528" spans="1:11" ht="15">
      <c r="A528" s="55">
        <v>448</v>
      </c>
      <c r="B528" s="55" t="s">
        <v>761</v>
      </c>
      <c r="C528" s="55">
        <v>101470549</v>
      </c>
      <c r="D528" s="55" t="s">
        <v>14</v>
      </c>
      <c r="E528" s="55">
        <v>13873</v>
      </c>
      <c r="F528" s="55">
        <v>2003</v>
      </c>
      <c r="G528" s="110">
        <v>2003</v>
      </c>
      <c r="H528" s="110"/>
      <c r="I528" s="55">
        <v>1</v>
      </c>
      <c r="J528" s="55">
        <v>13873</v>
      </c>
      <c r="K528" s="55">
        <v>13873</v>
      </c>
    </row>
    <row r="529" spans="1:11" ht="15">
      <c r="A529" s="55"/>
      <c r="B529" s="55" t="s">
        <v>762</v>
      </c>
      <c r="C529" s="55"/>
      <c r="D529" s="55"/>
      <c r="E529" s="55"/>
      <c r="F529" s="55"/>
      <c r="G529" s="110"/>
      <c r="H529" s="110"/>
      <c r="I529" s="55"/>
      <c r="J529" s="55"/>
      <c r="K529" s="55"/>
    </row>
    <row r="530" spans="1:11" ht="15">
      <c r="A530" s="55">
        <v>449</v>
      </c>
      <c r="B530" s="55" t="s">
        <v>761</v>
      </c>
      <c r="C530" s="55">
        <v>101490247</v>
      </c>
      <c r="D530" s="55" t="s">
        <v>14</v>
      </c>
      <c r="E530" s="55">
        <v>18042</v>
      </c>
      <c r="F530" s="55">
        <v>2006</v>
      </c>
      <c r="G530" s="110">
        <v>2006</v>
      </c>
      <c r="H530" s="110"/>
      <c r="I530" s="55">
        <v>1</v>
      </c>
      <c r="J530" s="55">
        <v>18042</v>
      </c>
      <c r="K530" s="55">
        <v>18042</v>
      </c>
    </row>
    <row r="531" spans="1:11" ht="15">
      <c r="A531" s="55"/>
      <c r="B531" s="55" t="s">
        <v>763</v>
      </c>
      <c r="C531" s="55"/>
      <c r="D531" s="55"/>
      <c r="E531" s="55"/>
      <c r="F531" s="55"/>
      <c r="G531" s="110"/>
      <c r="H531" s="110"/>
      <c r="I531" s="55"/>
      <c r="J531" s="55"/>
      <c r="K531" s="55"/>
    </row>
    <row r="532" spans="1:11" ht="15">
      <c r="A532" s="55">
        <v>450</v>
      </c>
      <c r="B532" s="55" t="s">
        <v>764</v>
      </c>
      <c r="C532" s="55">
        <v>101450179</v>
      </c>
      <c r="D532" s="55" t="s">
        <v>14</v>
      </c>
      <c r="E532" s="55">
        <v>51435</v>
      </c>
      <c r="F532" s="55">
        <v>2007</v>
      </c>
      <c r="G532" s="110">
        <v>2007</v>
      </c>
      <c r="H532" s="110"/>
      <c r="I532" s="55">
        <v>1</v>
      </c>
      <c r="J532" s="55">
        <v>51435</v>
      </c>
      <c r="K532" s="55">
        <v>51435</v>
      </c>
    </row>
    <row r="533" spans="1:11" ht="15">
      <c r="A533" s="55">
        <v>451</v>
      </c>
      <c r="B533" s="55" t="s">
        <v>765</v>
      </c>
      <c r="C533" s="55">
        <v>101490325</v>
      </c>
      <c r="D533" s="55" t="s">
        <v>14</v>
      </c>
      <c r="E533" s="55">
        <v>6298</v>
      </c>
      <c r="F533" s="55">
        <v>2017</v>
      </c>
      <c r="G533" s="110">
        <v>2017</v>
      </c>
      <c r="H533" s="110"/>
      <c r="I533" s="55">
        <v>1</v>
      </c>
      <c r="J533" s="55">
        <v>6298</v>
      </c>
      <c r="K533" s="55">
        <v>367.36</v>
      </c>
    </row>
    <row r="534" spans="1:11" ht="15">
      <c r="A534" s="55">
        <v>452</v>
      </c>
      <c r="B534" s="55" t="s">
        <v>765</v>
      </c>
      <c r="C534" s="55">
        <v>101490327</v>
      </c>
      <c r="D534" s="55" t="s">
        <v>14</v>
      </c>
      <c r="E534" s="55">
        <v>6000</v>
      </c>
      <c r="F534" s="55">
        <v>2018</v>
      </c>
      <c r="G534" s="110">
        <v>2018</v>
      </c>
      <c r="H534" s="110"/>
      <c r="I534" s="55">
        <v>1</v>
      </c>
      <c r="J534" s="55">
        <v>6000</v>
      </c>
      <c r="K534" s="55">
        <v>250</v>
      </c>
    </row>
    <row r="535" spans="1:11" ht="15">
      <c r="A535" s="55">
        <v>453</v>
      </c>
      <c r="B535" s="55" t="s">
        <v>766</v>
      </c>
      <c r="C535" s="55">
        <v>101490330</v>
      </c>
      <c r="D535" s="55" t="s">
        <v>14</v>
      </c>
      <c r="E535" s="55">
        <v>44200</v>
      </c>
      <c r="F535" s="55">
        <v>2018</v>
      </c>
      <c r="G535" s="110">
        <v>2018</v>
      </c>
      <c r="H535" s="110"/>
      <c r="I535" s="55">
        <v>1</v>
      </c>
      <c r="J535" s="55">
        <v>44200</v>
      </c>
      <c r="K535" s="55">
        <v>736.67</v>
      </c>
    </row>
    <row r="536" spans="1:11" ht="15">
      <c r="A536" s="55">
        <v>454</v>
      </c>
      <c r="B536" s="55" t="s">
        <v>767</v>
      </c>
      <c r="C536" s="55">
        <v>101490331</v>
      </c>
      <c r="D536" s="55" t="s">
        <v>14</v>
      </c>
      <c r="E536" s="55">
        <v>14745</v>
      </c>
      <c r="F536" s="55">
        <v>2018</v>
      </c>
      <c r="G536" s="110">
        <v>2018</v>
      </c>
      <c r="H536" s="110"/>
      <c r="I536" s="55">
        <v>1</v>
      </c>
      <c r="J536" s="55">
        <v>14745</v>
      </c>
      <c r="K536" s="55">
        <v>0</v>
      </c>
    </row>
    <row r="537" spans="1:11" ht="15">
      <c r="A537" s="55"/>
      <c r="B537" s="57" t="s">
        <v>503</v>
      </c>
      <c r="C537" s="57"/>
      <c r="D537" s="57"/>
      <c r="E537" s="57"/>
      <c r="F537" s="57"/>
      <c r="G537" s="105"/>
      <c r="H537" s="105"/>
      <c r="I537" s="57"/>
      <c r="J537" s="57">
        <f>SUM(J512:J536)</f>
        <v>159990</v>
      </c>
      <c r="K537" s="57">
        <f>SUM(K512:K536)</f>
        <v>90101.03</v>
      </c>
    </row>
    <row r="538" spans="1:11" ht="15">
      <c r="A538" s="55"/>
      <c r="B538" s="55"/>
      <c r="C538" s="106" t="s">
        <v>237</v>
      </c>
      <c r="D538" s="107"/>
      <c r="E538" s="107"/>
      <c r="F538" s="107"/>
      <c r="G538" s="107"/>
      <c r="H538" s="107"/>
      <c r="I538" s="108"/>
      <c r="J538" s="55"/>
      <c r="K538" s="55"/>
    </row>
    <row r="539" spans="1:11" ht="15">
      <c r="A539" s="55">
        <v>455</v>
      </c>
      <c r="B539" s="55" t="s">
        <v>768</v>
      </c>
      <c r="C539" s="55">
        <v>101440012</v>
      </c>
      <c r="D539" s="55" t="s">
        <v>14</v>
      </c>
      <c r="E539" s="55">
        <v>1220</v>
      </c>
      <c r="F539" s="55">
        <v>1980</v>
      </c>
      <c r="G539" s="110">
        <v>1980</v>
      </c>
      <c r="H539" s="110"/>
      <c r="I539" s="55">
        <v>1</v>
      </c>
      <c r="J539" s="55">
        <v>1220</v>
      </c>
      <c r="K539" s="55">
        <v>1220</v>
      </c>
    </row>
    <row r="540" spans="1:11" ht="15">
      <c r="A540" s="55">
        <v>456</v>
      </c>
      <c r="B540" s="55" t="s">
        <v>769</v>
      </c>
      <c r="C540" s="55">
        <v>101470383</v>
      </c>
      <c r="D540" s="55" t="s">
        <v>14</v>
      </c>
      <c r="E540" s="55">
        <v>312</v>
      </c>
      <c r="F540" s="55">
        <v>1984</v>
      </c>
      <c r="G540" s="110">
        <v>1984</v>
      </c>
      <c r="H540" s="110"/>
      <c r="I540" s="55">
        <v>1</v>
      </c>
      <c r="J540" s="55">
        <v>312</v>
      </c>
      <c r="K540" s="55">
        <v>312</v>
      </c>
    </row>
    <row r="541" spans="1:11" ht="15">
      <c r="A541" s="55">
        <v>457</v>
      </c>
      <c r="B541" s="55" t="s">
        <v>46</v>
      </c>
      <c r="C541" s="55">
        <v>101470386</v>
      </c>
      <c r="D541" s="55" t="s">
        <v>14</v>
      </c>
      <c r="E541" s="55">
        <v>166</v>
      </c>
      <c r="F541" s="55">
        <v>1997</v>
      </c>
      <c r="G541" s="110">
        <v>1997</v>
      </c>
      <c r="H541" s="110"/>
      <c r="I541" s="55">
        <v>1</v>
      </c>
      <c r="J541" s="55">
        <v>166</v>
      </c>
      <c r="K541" s="55">
        <v>166</v>
      </c>
    </row>
    <row r="542" spans="1:11" ht="15">
      <c r="A542" s="55">
        <v>458</v>
      </c>
      <c r="B542" s="55" t="s">
        <v>542</v>
      </c>
      <c r="C542" s="55">
        <v>101470388</v>
      </c>
      <c r="D542" s="55" t="s">
        <v>14</v>
      </c>
      <c r="E542" s="55">
        <v>196</v>
      </c>
      <c r="F542" s="55">
        <v>1982</v>
      </c>
      <c r="G542" s="110">
        <v>1982</v>
      </c>
      <c r="H542" s="110"/>
      <c r="I542" s="55">
        <v>1</v>
      </c>
      <c r="J542" s="55">
        <v>196</v>
      </c>
      <c r="K542" s="55">
        <v>196</v>
      </c>
    </row>
    <row r="543" spans="1:11" ht="15">
      <c r="A543" s="55">
        <v>459</v>
      </c>
      <c r="B543" s="55" t="s">
        <v>53</v>
      </c>
      <c r="C543" s="55">
        <v>101470389</v>
      </c>
      <c r="D543" s="55" t="s">
        <v>14</v>
      </c>
      <c r="E543" s="55">
        <v>161</v>
      </c>
      <c r="F543" s="55">
        <v>1991</v>
      </c>
      <c r="G543" s="110">
        <v>1991</v>
      </c>
      <c r="H543" s="110"/>
      <c r="I543" s="55">
        <v>1</v>
      </c>
      <c r="J543" s="55">
        <v>161</v>
      </c>
      <c r="K543" s="55">
        <v>161</v>
      </c>
    </row>
    <row r="544" spans="1:11" ht="15">
      <c r="A544" s="55">
        <v>460</v>
      </c>
      <c r="B544" s="55" t="s">
        <v>53</v>
      </c>
      <c r="C544" s="55">
        <v>101470390</v>
      </c>
      <c r="D544" s="55" t="s">
        <v>14</v>
      </c>
      <c r="E544" s="55">
        <v>161</v>
      </c>
      <c r="F544" s="55">
        <v>1981</v>
      </c>
      <c r="G544" s="110">
        <v>1981</v>
      </c>
      <c r="H544" s="110"/>
      <c r="I544" s="55">
        <v>1</v>
      </c>
      <c r="J544" s="55">
        <v>161</v>
      </c>
      <c r="K544" s="55">
        <v>161</v>
      </c>
    </row>
    <row r="545" spans="1:11" ht="15">
      <c r="A545" s="55">
        <v>461</v>
      </c>
      <c r="B545" s="55" t="s">
        <v>53</v>
      </c>
      <c r="C545" s="55">
        <v>101470391</v>
      </c>
      <c r="D545" s="55" t="s">
        <v>14</v>
      </c>
      <c r="E545" s="55">
        <v>161</v>
      </c>
      <c r="F545" s="55">
        <v>1981</v>
      </c>
      <c r="G545" s="110">
        <v>1981</v>
      </c>
      <c r="H545" s="110"/>
      <c r="I545" s="55">
        <v>1</v>
      </c>
      <c r="J545" s="55">
        <v>161</v>
      </c>
      <c r="K545" s="55">
        <v>161</v>
      </c>
    </row>
    <row r="546" spans="1:11" ht="15">
      <c r="A546" s="55">
        <v>462</v>
      </c>
      <c r="B546" s="55" t="s">
        <v>460</v>
      </c>
      <c r="C546" s="55">
        <v>101470394</v>
      </c>
      <c r="D546" s="55" t="s">
        <v>14</v>
      </c>
      <c r="E546" s="55">
        <v>157</v>
      </c>
      <c r="F546" s="55">
        <v>1986</v>
      </c>
      <c r="G546" s="110">
        <v>1986</v>
      </c>
      <c r="H546" s="110"/>
      <c r="I546" s="55">
        <v>1</v>
      </c>
      <c r="J546" s="55">
        <v>157</v>
      </c>
      <c r="K546" s="55">
        <v>157</v>
      </c>
    </row>
    <row r="547" spans="1:11" ht="15">
      <c r="A547" s="55">
        <v>463</v>
      </c>
      <c r="B547" s="55" t="s">
        <v>460</v>
      </c>
      <c r="C547" s="55">
        <v>101470395</v>
      </c>
      <c r="D547" s="55" t="s">
        <v>14</v>
      </c>
      <c r="E547" s="55">
        <v>157</v>
      </c>
      <c r="F547" s="55">
        <v>1984</v>
      </c>
      <c r="G547" s="110">
        <v>1984</v>
      </c>
      <c r="H547" s="110"/>
      <c r="I547" s="55">
        <v>1</v>
      </c>
      <c r="J547" s="55">
        <v>157</v>
      </c>
      <c r="K547" s="55">
        <v>157</v>
      </c>
    </row>
    <row r="548" spans="1:11" ht="15">
      <c r="A548" s="55">
        <v>464</v>
      </c>
      <c r="B548" s="55" t="s">
        <v>460</v>
      </c>
      <c r="C548" s="55">
        <v>101470396</v>
      </c>
      <c r="D548" s="55" t="s">
        <v>14</v>
      </c>
      <c r="E548" s="55">
        <v>158</v>
      </c>
      <c r="F548" s="55">
        <v>1984</v>
      </c>
      <c r="G548" s="110">
        <v>1984</v>
      </c>
      <c r="H548" s="110"/>
      <c r="I548" s="55">
        <v>1</v>
      </c>
      <c r="J548" s="55">
        <v>158</v>
      </c>
      <c r="K548" s="55">
        <v>158</v>
      </c>
    </row>
    <row r="549" spans="1:11" ht="15">
      <c r="A549" s="55">
        <v>465</v>
      </c>
      <c r="B549" s="55" t="s">
        <v>543</v>
      </c>
      <c r="C549" s="55">
        <v>101490169</v>
      </c>
      <c r="D549" s="55" t="s">
        <v>14</v>
      </c>
      <c r="E549" s="55">
        <v>500</v>
      </c>
      <c r="F549" s="55">
        <v>1981</v>
      </c>
      <c r="G549" s="110">
        <v>1981</v>
      </c>
      <c r="H549" s="110"/>
      <c r="I549" s="55">
        <v>1</v>
      </c>
      <c r="J549" s="55">
        <v>500</v>
      </c>
      <c r="K549" s="55">
        <v>500</v>
      </c>
    </row>
    <row r="550" spans="1:11" ht="15">
      <c r="A550" s="55">
        <v>466</v>
      </c>
      <c r="B550" s="55" t="s">
        <v>770</v>
      </c>
      <c r="C550" s="55">
        <v>101480046</v>
      </c>
      <c r="D550" s="55" t="s">
        <v>14</v>
      </c>
      <c r="E550" s="55">
        <v>951</v>
      </c>
      <c r="F550" s="55">
        <v>2005</v>
      </c>
      <c r="G550" s="110">
        <v>2005</v>
      </c>
      <c r="H550" s="110"/>
      <c r="I550" s="55">
        <v>1</v>
      </c>
      <c r="J550" s="55">
        <v>951</v>
      </c>
      <c r="K550" s="55">
        <v>951</v>
      </c>
    </row>
    <row r="551" spans="1:11" ht="15">
      <c r="A551" s="55">
        <v>467</v>
      </c>
      <c r="B551" s="55" t="s">
        <v>385</v>
      </c>
      <c r="C551" s="55">
        <v>101480056</v>
      </c>
      <c r="D551" s="55" t="s">
        <v>14</v>
      </c>
      <c r="E551" s="55">
        <v>1925</v>
      </c>
      <c r="F551" s="55">
        <v>2006</v>
      </c>
      <c r="G551" s="110">
        <v>2006</v>
      </c>
      <c r="H551" s="110"/>
      <c r="I551" s="55">
        <v>1</v>
      </c>
      <c r="J551" s="55">
        <v>1925</v>
      </c>
      <c r="K551" s="55">
        <v>1925</v>
      </c>
    </row>
    <row r="552" spans="1:11" ht="15">
      <c r="A552" s="55">
        <v>468</v>
      </c>
      <c r="B552" s="55" t="s">
        <v>485</v>
      </c>
      <c r="C552" s="55">
        <v>101490288</v>
      </c>
      <c r="D552" s="55" t="s">
        <v>14</v>
      </c>
      <c r="E552" s="55">
        <v>1999</v>
      </c>
      <c r="F552" s="55">
        <v>2010</v>
      </c>
      <c r="G552" s="110">
        <v>2010</v>
      </c>
      <c r="H552" s="110"/>
      <c r="I552" s="55">
        <v>1</v>
      </c>
      <c r="J552" s="55">
        <v>1999</v>
      </c>
      <c r="K552" s="55">
        <v>1702.77</v>
      </c>
    </row>
    <row r="553" spans="1:11" ht="15">
      <c r="A553" s="55">
        <v>469</v>
      </c>
      <c r="B553" s="55" t="s">
        <v>485</v>
      </c>
      <c r="C553" s="55">
        <v>10140290</v>
      </c>
      <c r="D553" s="55" t="s">
        <v>14</v>
      </c>
      <c r="E553" s="55">
        <v>2300</v>
      </c>
      <c r="F553" s="55">
        <v>2010</v>
      </c>
      <c r="G553" s="110">
        <v>2010</v>
      </c>
      <c r="H553" s="110"/>
      <c r="I553" s="55">
        <v>1</v>
      </c>
      <c r="J553" s="55">
        <v>2300</v>
      </c>
      <c r="K553" s="55">
        <v>1953.04</v>
      </c>
    </row>
    <row r="554" spans="1:11" ht="15">
      <c r="A554" s="55">
        <v>470</v>
      </c>
      <c r="B554" s="55" t="s">
        <v>771</v>
      </c>
      <c r="C554" s="55">
        <v>101470718</v>
      </c>
      <c r="D554" s="55" t="s">
        <v>14</v>
      </c>
      <c r="E554" s="55">
        <v>21778</v>
      </c>
      <c r="F554" s="55">
        <v>2011</v>
      </c>
      <c r="G554" s="110">
        <v>2011</v>
      </c>
      <c r="H554" s="110"/>
      <c r="I554" s="55">
        <v>1</v>
      </c>
      <c r="J554" s="55">
        <v>21778</v>
      </c>
      <c r="K554" s="55">
        <v>15614.52</v>
      </c>
    </row>
    <row r="555" spans="1:11" ht="15">
      <c r="A555" s="55">
        <v>471</v>
      </c>
      <c r="B555" s="55" t="s">
        <v>772</v>
      </c>
      <c r="C555" s="55">
        <v>101470719</v>
      </c>
      <c r="D555" s="55" t="s">
        <v>14</v>
      </c>
      <c r="E555" s="55">
        <v>37372</v>
      </c>
      <c r="F555" s="55">
        <v>2011</v>
      </c>
      <c r="G555" s="110">
        <v>2011</v>
      </c>
      <c r="H555" s="110"/>
      <c r="I555" s="55">
        <v>1</v>
      </c>
      <c r="J555" s="55">
        <v>37372</v>
      </c>
      <c r="K555" s="55">
        <v>26776.93</v>
      </c>
    </row>
    <row r="556" spans="1:11" ht="15">
      <c r="A556" s="55">
        <v>472</v>
      </c>
      <c r="B556" s="55" t="s">
        <v>773</v>
      </c>
      <c r="C556" s="55">
        <v>101440025</v>
      </c>
      <c r="D556" s="55" t="s">
        <v>14</v>
      </c>
      <c r="E556" s="55">
        <v>2000</v>
      </c>
      <c r="F556" s="55">
        <v>2011</v>
      </c>
      <c r="G556" s="110">
        <v>2011</v>
      </c>
      <c r="H556" s="110"/>
      <c r="I556" s="55">
        <v>1</v>
      </c>
      <c r="J556" s="55">
        <v>2000</v>
      </c>
      <c r="K556" s="55">
        <v>1387.04</v>
      </c>
    </row>
    <row r="557" spans="1:11" ht="15">
      <c r="A557" s="55">
        <v>473</v>
      </c>
      <c r="B557" s="55" t="s">
        <v>774</v>
      </c>
      <c r="C557" s="55">
        <v>101470775</v>
      </c>
      <c r="D557" s="55" t="s">
        <v>14</v>
      </c>
      <c r="E557" s="55">
        <v>6000</v>
      </c>
      <c r="F557" s="55">
        <v>2015</v>
      </c>
      <c r="G557" s="110">
        <v>2015</v>
      </c>
      <c r="H557" s="110"/>
      <c r="I557" s="55">
        <v>1</v>
      </c>
      <c r="J557" s="55">
        <v>6000</v>
      </c>
      <c r="K557" s="55">
        <v>2100</v>
      </c>
    </row>
    <row r="558" spans="1:11" ht="15">
      <c r="A558" s="55">
        <v>474</v>
      </c>
      <c r="B558" s="55" t="s">
        <v>575</v>
      </c>
      <c r="C558" s="55">
        <v>101470781</v>
      </c>
      <c r="D558" s="55" t="s">
        <v>14</v>
      </c>
      <c r="E558" s="55">
        <v>13950</v>
      </c>
      <c r="F558" s="55">
        <v>2016</v>
      </c>
      <c r="G558" s="110">
        <v>2016</v>
      </c>
      <c r="H558" s="110"/>
      <c r="I558" s="55">
        <v>1</v>
      </c>
      <c r="J558" s="55">
        <v>13950</v>
      </c>
      <c r="K558" s="55">
        <v>2790</v>
      </c>
    </row>
    <row r="559" spans="1:11" ht="15">
      <c r="A559" s="55">
        <v>475</v>
      </c>
      <c r="B559" s="55" t="s">
        <v>575</v>
      </c>
      <c r="C559" s="55">
        <v>101470787</v>
      </c>
      <c r="D559" s="55" t="s">
        <v>14</v>
      </c>
      <c r="E559" s="55">
        <v>13000</v>
      </c>
      <c r="F559" s="55">
        <v>2017</v>
      </c>
      <c r="G559" s="110">
        <v>2017</v>
      </c>
      <c r="H559" s="110"/>
      <c r="I559" s="55">
        <v>1</v>
      </c>
      <c r="J559" s="55">
        <v>13000</v>
      </c>
      <c r="K559" s="55">
        <v>1083.3</v>
      </c>
    </row>
    <row r="560" spans="1:11" ht="15">
      <c r="A560" s="55">
        <v>476</v>
      </c>
      <c r="B560" s="55" t="s">
        <v>775</v>
      </c>
      <c r="C560" s="55">
        <v>101490328</v>
      </c>
      <c r="D560" s="55" t="s">
        <v>14</v>
      </c>
      <c r="E560" s="55">
        <v>7400</v>
      </c>
      <c r="F560" s="55">
        <v>2018</v>
      </c>
      <c r="G560" s="110">
        <v>2018</v>
      </c>
      <c r="H560" s="110"/>
      <c r="I560" s="55">
        <v>1</v>
      </c>
      <c r="J560" s="55">
        <v>7400</v>
      </c>
      <c r="K560" s="55">
        <v>246.67</v>
      </c>
    </row>
    <row r="561" spans="1:11" ht="15">
      <c r="A561" s="55"/>
      <c r="B561" s="57" t="s">
        <v>503</v>
      </c>
      <c r="C561" s="57"/>
      <c r="D561" s="57"/>
      <c r="E561" s="57"/>
      <c r="F561" s="57"/>
      <c r="G561" s="105"/>
      <c r="H561" s="105"/>
      <c r="I561" s="57"/>
      <c r="J561" s="57">
        <f>SUM(J539:J560)</f>
        <v>112024</v>
      </c>
      <c r="K561" s="57">
        <f>SUM(K539:K560)</f>
        <v>59879.270000000004</v>
      </c>
    </row>
    <row r="562" spans="1:11" ht="15">
      <c r="A562" s="55"/>
      <c r="B562" s="55"/>
      <c r="C562" s="106" t="s">
        <v>118</v>
      </c>
      <c r="D562" s="107"/>
      <c r="E562" s="107"/>
      <c r="F562" s="107"/>
      <c r="G562" s="107"/>
      <c r="H562" s="107"/>
      <c r="I562" s="108"/>
      <c r="J562" s="55"/>
      <c r="K562" s="55"/>
    </row>
    <row r="563" spans="1:11" ht="15">
      <c r="A563" s="55">
        <v>477</v>
      </c>
      <c r="B563" s="55" t="s">
        <v>53</v>
      </c>
      <c r="C563" s="55">
        <v>101470398</v>
      </c>
      <c r="D563" s="55" t="s">
        <v>14</v>
      </c>
      <c r="E563" s="55">
        <v>162</v>
      </c>
      <c r="F563" s="55">
        <v>1979</v>
      </c>
      <c r="G563" s="110">
        <v>1979</v>
      </c>
      <c r="H563" s="110"/>
      <c r="I563" s="55">
        <v>1</v>
      </c>
      <c r="J563" s="55">
        <v>162</v>
      </c>
      <c r="K563" s="55">
        <v>162</v>
      </c>
    </row>
    <row r="564" spans="1:11" ht="15">
      <c r="A564" s="55">
        <v>478</v>
      </c>
      <c r="B564" s="55" t="s">
        <v>53</v>
      </c>
      <c r="C564" s="55">
        <v>101470407</v>
      </c>
      <c r="D564" s="55" t="s">
        <v>14</v>
      </c>
      <c r="E564" s="55">
        <v>161</v>
      </c>
      <c r="F564" s="55">
        <v>1978</v>
      </c>
      <c r="G564" s="110">
        <v>1978</v>
      </c>
      <c r="H564" s="110"/>
      <c r="I564" s="55">
        <v>1</v>
      </c>
      <c r="J564" s="55">
        <v>161</v>
      </c>
      <c r="K564" s="55">
        <v>161</v>
      </c>
    </row>
    <row r="565" spans="1:11" ht="15">
      <c r="A565" s="55">
        <v>479</v>
      </c>
      <c r="B565" s="55" t="s">
        <v>776</v>
      </c>
      <c r="C565" s="55">
        <v>101490173</v>
      </c>
      <c r="D565" s="55" t="s">
        <v>14</v>
      </c>
      <c r="E565" s="55">
        <v>2532</v>
      </c>
      <c r="F565" s="55">
        <v>2002</v>
      </c>
      <c r="G565" s="110">
        <v>2002</v>
      </c>
      <c r="H565" s="110"/>
      <c r="I565" s="55">
        <v>1</v>
      </c>
      <c r="J565" s="55">
        <v>2532</v>
      </c>
      <c r="K565" s="55">
        <v>2532</v>
      </c>
    </row>
    <row r="566" spans="1:11" ht="15">
      <c r="A566" s="55">
        <v>480</v>
      </c>
      <c r="B566" s="55" t="s">
        <v>485</v>
      </c>
      <c r="C566" s="55">
        <v>101490291</v>
      </c>
      <c r="D566" s="55" t="s">
        <v>14</v>
      </c>
      <c r="E566" s="55">
        <v>2300</v>
      </c>
      <c r="F566" s="55">
        <v>2010</v>
      </c>
      <c r="G566" s="110">
        <v>2010</v>
      </c>
      <c r="H566" s="110"/>
      <c r="I566" s="55">
        <v>1</v>
      </c>
      <c r="J566" s="55">
        <v>2300</v>
      </c>
      <c r="K566" s="55">
        <v>1953.04</v>
      </c>
    </row>
    <row r="567" spans="1:11" ht="15">
      <c r="A567" s="55">
        <v>481</v>
      </c>
      <c r="B567" s="55" t="s">
        <v>777</v>
      </c>
      <c r="C567" s="55">
        <v>101470730</v>
      </c>
      <c r="D567" s="55" t="s">
        <v>14</v>
      </c>
      <c r="E567" s="55">
        <v>2600</v>
      </c>
      <c r="F567" s="55">
        <v>2011</v>
      </c>
      <c r="G567" s="110">
        <v>2011</v>
      </c>
      <c r="H567" s="110"/>
      <c r="I567" s="55">
        <v>1</v>
      </c>
      <c r="J567" s="55">
        <v>2600</v>
      </c>
      <c r="K567" s="55">
        <v>2600</v>
      </c>
    </row>
    <row r="568" spans="1:11" ht="15">
      <c r="A568" s="55">
        <v>482</v>
      </c>
      <c r="B568" s="55" t="s">
        <v>778</v>
      </c>
      <c r="C568" s="55">
        <v>101490296</v>
      </c>
      <c r="D568" s="55" t="s">
        <v>14</v>
      </c>
      <c r="E568" s="55">
        <v>1500</v>
      </c>
      <c r="F568" s="55">
        <v>2011</v>
      </c>
      <c r="G568" s="110">
        <v>2011</v>
      </c>
      <c r="H568" s="110"/>
      <c r="I568" s="55">
        <v>1</v>
      </c>
      <c r="J568" s="55">
        <v>1500</v>
      </c>
      <c r="K568" s="55">
        <v>856</v>
      </c>
    </row>
    <row r="569" spans="1:11" ht="15">
      <c r="A569" s="55"/>
      <c r="B569" s="57" t="s">
        <v>503</v>
      </c>
      <c r="C569" s="57"/>
      <c r="D569" s="57"/>
      <c r="E569" s="57"/>
      <c r="F569" s="57"/>
      <c r="G569" s="105"/>
      <c r="H569" s="105"/>
      <c r="I569" s="57"/>
      <c r="J569" s="57">
        <f>SUM(J563:J568)</f>
        <v>9255</v>
      </c>
      <c r="K569" s="57">
        <f>SUM(K563:K568)</f>
        <v>8264.04</v>
      </c>
    </row>
    <row r="570" spans="1:11" ht="15">
      <c r="A570" s="55"/>
      <c r="B570" s="55"/>
      <c r="C570" s="106" t="s">
        <v>221</v>
      </c>
      <c r="D570" s="107"/>
      <c r="E570" s="107"/>
      <c r="F570" s="107"/>
      <c r="G570" s="107"/>
      <c r="H570" s="107"/>
      <c r="I570" s="108"/>
      <c r="J570" s="55"/>
      <c r="K570" s="55"/>
    </row>
    <row r="571" spans="1:11" ht="15">
      <c r="A571" s="55">
        <v>483</v>
      </c>
      <c r="B571" s="55" t="s">
        <v>583</v>
      </c>
      <c r="C571" s="55">
        <v>101450156</v>
      </c>
      <c r="D571" s="55" t="s">
        <v>14</v>
      </c>
      <c r="E571" s="55">
        <v>772</v>
      </c>
      <c r="F571" s="55">
        <v>1992</v>
      </c>
      <c r="G571" s="110">
        <v>1992</v>
      </c>
      <c r="H571" s="110"/>
      <c r="I571" s="55">
        <v>1</v>
      </c>
      <c r="J571" s="55">
        <v>772</v>
      </c>
      <c r="K571" s="55">
        <v>772</v>
      </c>
    </row>
    <row r="572" spans="1:11" ht="15">
      <c r="A572" s="55">
        <v>484</v>
      </c>
      <c r="B572" s="55" t="s">
        <v>779</v>
      </c>
      <c r="C572" s="55">
        <v>101470520</v>
      </c>
      <c r="D572" s="55" t="s">
        <v>14</v>
      </c>
      <c r="E572" s="55">
        <v>312</v>
      </c>
      <c r="F572" s="55">
        <v>1988</v>
      </c>
      <c r="G572" s="110">
        <v>1988</v>
      </c>
      <c r="H572" s="110"/>
      <c r="I572" s="55">
        <v>1</v>
      </c>
      <c r="J572" s="55">
        <v>312</v>
      </c>
      <c r="K572" s="55">
        <v>312</v>
      </c>
    </row>
    <row r="573" spans="1:11" ht="15">
      <c r="A573" s="55">
        <v>485</v>
      </c>
      <c r="B573" s="55" t="s">
        <v>584</v>
      </c>
      <c r="C573" s="55">
        <v>101490180</v>
      </c>
      <c r="D573" s="55" t="s">
        <v>14</v>
      </c>
      <c r="E573" s="55">
        <v>179</v>
      </c>
      <c r="F573" s="55">
        <v>1980</v>
      </c>
      <c r="G573" s="110">
        <v>1980</v>
      </c>
      <c r="H573" s="110"/>
      <c r="I573" s="55">
        <v>1</v>
      </c>
      <c r="J573" s="55">
        <v>179</v>
      </c>
      <c r="K573" s="55">
        <v>179</v>
      </c>
    </row>
    <row r="574" spans="1:11" ht="15">
      <c r="A574" s="55">
        <v>486</v>
      </c>
      <c r="B574" s="55" t="s">
        <v>543</v>
      </c>
      <c r="C574" s="55">
        <v>101490181</v>
      </c>
      <c r="D574" s="55" t="s">
        <v>14</v>
      </c>
      <c r="E574" s="55">
        <v>485</v>
      </c>
      <c r="F574" s="55">
        <v>1982</v>
      </c>
      <c r="G574" s="110">
        <v>1982</v>
      </c>
      <c r="H574" s="110"/>
      <c r="I574" s="55">
        <v>1</v>
      </c>
      <c r="J574" s="55">
        <v>485</v>
      </c>
      <c r="K574" s="55">
        <v>485</v>
      </c>
    </row>
    <row r="575" spans="1:11" ht="15">
      <c r="A575" s="55">
        <v>487</v>
      </c>
      <c r="B575" s="55" t="s">
        <v>543</v>
      </c>
      <c r="C575" s="55">
        <v>101490185</v>
      </c>
      <c r="D575" s="55" t="s">
        <v>14</v>
      </c>
      <c r="E575" s="55">
        <v>517</v>
      </c>
      <c r="F575" s="55">
        <v>1982</v>
      </c>
      <c r="G575" s="110">
        <v>1982</v>
      </c>
      <c r="H575" s="110"/>
      <c r="I575" s="55">
        <v>1</v>
      </c>
      <c r="J575" s="55">
        <v>517</v>
      </c>
      <c r="K575" s="55">
        <v>517</v>
      </c>
    </row>
    <row r="576" spans="1:11" ht="15">
      <c r="A576" s="55">
        <v>488</v>
      </c>
      <c r="B576" s="55" t="s">
        <v>584</v>
      </c>
      <c r="C576" s="55">
        <v>101490186</v>
      </c>
      <c r="D576" s="55" t="s">
        <v>14</v>
      </c>
      <c r="E576" s="55">
        <v>179</v>
      </c>
      <c r="F576" s="55">
        <v>1980</v>
      </c>
      <c r="G576" s="110">
        <v>1980</v>
      </c>
      <c r="H576" s="110"/>
      <c r="I576" s="55">
        <v>1</v>
      </c>
      <c r="J576" s="55">
        <v>179</v>
      </c>
      <c r="K576" s="55">
        <v>179</v>
      </c>
    </row>
    <row r="577" spans="1:11" ht="15">
      <c r="A577" s="55">
        <v>489</v>
      </c>
      <c r="B577" s="55" t="s">
        <v>780</v>
      </c>
      <c r="C577" s="55">
        <v>101490187</v>
      </c>
      <c r="D577" s="55" t="s">
        <v>14</v>
      </c>
      <c r="E577" s="55">
        <v>441</v>
      </c>
      <c r="F577" s="55">
        <v>1989</v>
      </c>
      <c r="G577" s="110">
        <v>1989</v>
      </c>
      <c r="H577" s="110"/>
      <c r="I577" s="55">
        <v>1</v>
      </c>
      <c r="J577" s="55">
        <v>441</v>
      </c>
      <c r="K577" s="55">
        <v>441</v>
      </c>
    </row>
    <row r="578" spans="1:11" ht="15">
      <c r="A578" s="55">
        <v>490</v>
      </c>
      <c r="B578" s="55" t="s">
        <v>523</v>
      </c>
      <c r="C578" s="55">
        <v>101470648</v>
      </c>
      <c r="D578" s="55" t="s">
        <v>14</v>
      </c>
      <c r="E578" s="55">
        <v>4883</v>
      </c>
      <c r="F578" s="55">
        <v>2008</v>
      </c>
      <c r="G578" s="110">
        <v>2008</v>
      </c>
      <c r="H578" s="110"/>
      <c r="I578" s="55">
        <v>1</v>
      </c>
      <c r="J578" s="55">
        <v>4883</v>
      </c>
      <c r="K578" s="55">
        <v>4883</v>
      </c>
    </row>
    <row r="579" spans="1:11" ht="15">
      <c r="A579" s="55">
        <v>491</v>
      </c>
      <c r="B579" s="55" t="s">
        <v>697</v>
      </c>
      <c r="C579" s="55">
        <v>101450203</v>
      </c>
      <c r="D579" s="55" t="s">
        <v>14</v>
      </c>
      <c r="E579" s="55">
        <v>9300</v>
      </c>
      <c r="F579" s="55">
        <v>2018</v>
      </c>
      <c r="G579" s="110">
        <v>2018</v>
      </c>
      <c r="H579" s="110"/>
      <c r="I579" s="55">
        <v>1</v>
      </c>
      <c r="J579" s="55">
        <v>9300</v>
      </c>
      <c r="K579" s="55">
        <v>155</v>
      </c>
    </row>
    <row r="580" spans="1:11" ht="15">
      <c r="A580" s="55"/>
      <c r="B580" s="57" t="s">
        <v>503</v>
      </c>
      <c r="C580" s="57"/>
      <c r="D580" s="57"/>
      <c r="E580" s="57"/>
      <c r="F580" s="57"/>
      <c r="G580" s="105"/>
      <c r="H580" s="105"/>
      <c r="I580" s="57"/>
      <c r="J580" s="57">
        <f>SUM(J571:J579)</f>
        <v>17068</v>
      </c>
      <c r="K580" s="57">
        <f>SUM(K571:K579)</f>
        <v>7923</v>
      </c>
    </row>
    <row r="581" spans="1:11" ht="15">
      <c r="A581" s="55"/>
      <c r="B581" s="55"/>
      <c r="C581" s="106" t="s">
        <v>781</v>
      </c>
      <c r="D581" s="107"/>
      <c r="E581" s="107"/>
      <c r="F581" s="107"/>
      <c r="G581" s="107"/>
      <c r="H581" s="107"/>
      <c r="I581" s="108"/>
      <c r="J581" s="55"/>
      <c r="K581" s="55"/>
    </row>
    <row r="582" spans="1:11" ht="15">
      <c r="A582" s="55">
        <v>492</v>
      </c>
      <c r="B582" s="55" t="s">
        <v>782</v>
      </c>
      <c r="C582" s="55">
        <v>101450157</v>
      </c>
      <c r="D582" s="55" t="s">
        <v>14</v>
      </c>
      <c r="E582" s="55">
        <v>1945</v>
      </c>
      <c r="F582" s="55">
        <v>1984</v>
      </c>
      <c r="G582" s="110">
        <v>1984</v>
      </c>
      <c r="H582" s="110"/>
      <c r="I582" s="55">
        <v>1</v>
      </c>
      <c r="J582" s="55">
        <v>1945</v>
      </c>
      <c r="K582" s="55">
        <v>1945</v>
      </c>
    </row>
    <row r="583" spans="1:11" ht="15">
      <c r="A583" s="55">
        <v>493</v>
      </c>
      <c r="B583" s="55" t="s">
        <v>782</v>
      </c>
      <c r="C583" s="55">
        <v>101450158</v>
      </c>
      <c r="D583" s="55" t="s">
        <v>14</v>
      </c>
      <c r="E583" s="55">
        <v>3172</v>
      </c>
      <c r="F583" s="55">
        <v>1968</v>
      </c>
      <c r="G583" s="110">
        <v>1968</v>
      </c>
      <c r="H583" s="110"/>
      <c r="I583" s="55">
        <v>1</v>
      </c>
      <c r="J583" s="55">
        <v>3172</v>
      </c>
      <c r="K583" s="55">
        <v>3172</v>
      </c>
    </row>
    <row r="584" spans="1:11" ht="15">
      <c r="A584" s="55">
        <v>494</v>
      </c>
      <c r="B584" s="55" t="s">
        <v>782</v>
      </c>
      <c r="C584" s="55">
        <v>101450159</v>
      </c>
      <c r="D584" s="55" t="s">
        <v>14</v>
      </c>
      <c r="E584" s="55">
        <v>3292</v>
      </c>
      <c r="F584" s="55">
        <v>1984</v>
      </c>
      <c r="G584" s="110">
        <v>1984</v>
      </c>
      <c r="H584" s="110"/>
      <c r="I584" s="55">
        <v>1</v>
      </c>
      <c r="J584" s="55">
        <v>3292</v>
      </c>
      <c r="K584" s="55">
        <v>3292</v>
      </c>
    </row>
    <row r="585" spans="1:11" ht="15">
      <c r="A585" s="55">
        <v>495</v>
      </c>
      <c r="B585" s="55" t="s">
        <v>782</v>
      </c>
      <c r="C585" s="55">
        <v>101450164</v>
      </c>
      <c r="D585" s="55" t="s">
        <v>14</v>
      </c>
      <c r="E585" s="55">
        <v>1974</v>
      </c>
      <c r="F585" s="55">
        <v>1981</v>
      </c>
      <c r="G585" s="110">
        <v>1981</v>
      </c>
      <c r="H585" s="110"/>
      <c r="I585" s="55">
        <v>1</v>
      </c>
      <c r="J585" s="55">
        <v>1974</v>
      </c>
      <c r="K585" s="55">
        <v>1974</v>
      </c>
    </row>
    <row r="586" spans="1:11" ht="15">
      <c r="A586" s="55"/>
      <c r="B586" s="57" t="s">
        <v>503</v>
      </c>
      <c r="C586" s="57"/>
      <c r="D586" s="57"/>
      <c r="E586" s="57"/>
      <c r="F586" s="57"/>
      <c r="G586" s="105"/>
      <c r="H586" s="105"/>
      <c r="I586" s="57"/>
      <c r="J586" s="57">
        <f>SUM(J582:J585)</f>
        <v>10383</v>
      </c>
      <c r="K586" s="57">
        <f>SUM(K582:K585)</f>
        <v>10383</v>
      </c>
    </row>
    <row r="587" spans="1:11" ht="15">
      <c r="A587" s="55"/>
      <c r="B587" s="55"/>
      <c r="C587" s="106" t="s">
        <v>783</v>
      </c>
      <c r="D587" s="107"/>
      <c r="E587" s="107"/>
      <c r="F587" s="107"/>
      <c r="G587" s="107"/>
      <c r="H587" s="107"/>
      <c r="I587" s="108"/>
      <c r="J587" s="55"/>
      <c r="K587" s="55"/>
    </row>
    <row r="588" spans="1:11" ht="15">
      <c r="A588" s="55">
        <v>496</v>
      </c>
      <c r="B588" s="55" t="s">
        <v>516</v>
      </c>
      <c r="C588" s="55">
        <v>101450161</v>
      </c>
      <c r="D588" s="55" t="s">
        <v>14</v>
      </c>
      <c r="E588" s="55">
        <v>17141</v>
      </c>
      <c r="F588" s="55">
        <v>2002</v>
      </c>
      <c r="G588" s="110">
        <v>2002</v>
      </c>
      <c r="H588" s="110"/>
      <c r="I588" s="55">
        <v>1</v>
      </c>
      <c r="J588" s="55">
        <v>17141</v>
      </c>
      <c r="K588" s="55">
        <v>17141</v>
      </c>
    </row>
    <row r="589" spans="1:11" ht="15">
      <c r="A589" s="55">
        <v>497</v>
      </c>
      <c r="B589" s="55" t="s">
        <v>784</v>
      </c>
      <c r="C589" s="55">
        <v>101470083</v>
      </c>
      <c r="D589" s="55" t="s">
        <v>14</v>
      </c>
      <c r="E589" s="55">
        <v>12778</v>
      </c>
      <c r="F589" s="55">
        <v>2002</v>
      </c>
      <c r="G589" s="110">
        <v>2002</v>
      </c>
      <c r="H589" s="110"/>
      <c r="I589" s="55">
        <v>1</v>
      </c>
      <c r="J589" s="55">
        <v>12778</v>
      </c>
      <c r="K589" s="55">
        <v>12778</v>
      </c>
    </row>
    <row r="590" spans="1:11" ht="15">
      <c r="A590" s="55">
        <v>498</v>
      </c>
      <c r="B590" s="55" t="s">
        <v>785</v>
      </c>
      <c r="C590" s="55">
        <v>101470587</v>
      </c>
      <c r="D590" s="55" t="s">
        <v>14</v>
      </c>
      <c r="E590" s="55">
        <v>5325</v>
      </c>
      <c r="F590" s="55">
        <v>2006</v>
      </c>
      <c r="G590" s="110">
        <v>2006</v>
      </c>
      <c r="H590" s="110"/>
      <c r="I590" s="55">
        <v>1</v>
      </c>
      <c r="J590" s="55">
        <v>5325</v>
      </c>
      <c r="K590" s="55">
        <v>5325</v>
      </c>
    </row>
    <row r="591" spans="1:11" ht="15">
      <c r="A591" s="55">
        <v>499</v>
      </c>
      <c r="B591" s="55" t="s">
        <v>786</v>
      </c>
      <c r="C591" s="55">
        <v>101470710</v>
      </c>
      <c r="D591" s="55" t="s">
        <v>14</v>
      </c>
      <c r="E591" s="55">
        <v>45000</v>
      </c>
      <c r="F591" s="55">
        <v>2010</v>
      </c>
      <c r="G591" s="110">
        <v>2010</v>
      </c>
      <c r="H591" s="110"/>
      <c r="I591" s="55">
        <v>1</v>
      </c>
      <c r="J591" s="55">
        <v>45000</v>
      </c>
      <c r="K591" s="55">
        <v>38250</v>
      </c>
    </row>
    <row r="592" spans="1:11" ht="15">
      <c r="A592" s="55"/>
      <c r="B592" s="57" t="s">
        <v>503</v>
      </c>
      <c r="C592" s="57"/>
      <c r="D592" s="57"/>
      <c r="E592" s="57"/>
      <c r="F592" s="57"/>
      <c r="G592" s="105"/>
      <c r="H592" s="105"/>
      <c r="I592" s="57"/>
      <c r="J592" s="57">
        <f>SUM(J588:J591)</f>
        <v>80244</v>
      </c>
      <c r="K592" s="57">
        <f>SUM(K588:K591)</f>
        <v>73494</v>
      </c>
    </row>
    <row r="593" spans="1:11" ht="15">
      <c r="A593" s="55"/>
      <c r="B593" s="55"/>
      <c r="C593" s="106" t="s">
        <v>31</v>
      </c>
      <c r="D593" s="107"/>
      <c r="E593" s="107"/>
      <c r="F593" s="107"/>
      <c r="G593" s="107"/>
      <c r="H593" s="107"/>
      <c r="I593" s="108"/>
      <c r="J593" s="55"/>
      <c r="K593" s="55"/>
    </row>
    <row r="594" spans="1:11" ht="15">
      <c r="A594" s="55">
        <v>500</v>
      </c>
      <c r="B594" s="55" t="s">
        <v>543</v>
      </c>
      <c r="C594" s="55">
        <v>101490219</v>
      </c>
      <c r="D594" s="55" t="s">
        <v>14</v>
      </c>
      <c r="E594" s="55">
        <v>173</v>
      </c>
      <c r="F594" s="55">
        <v>1981</v>
      </c>
      <c r="G594" s="110">
        <v>1981</v>
      </c>
      <c r="H594" s="110"/>
      <c r="I594" s="55">
        <v>1</v>
      </c>
      <c r="J594" s="55">
        <v>173</v>
      </c>
      <c r="K594" s="55">
        <v>173</v>
      </c>
    </row>
    <row r="595" spans="1:11" ht="15">
      <c r="A595" s="55">
        <v>501</v>
      </c>
      <c r="B595" s="55" t="s">
        <v>787</v>
      </c>
      <c r="C595" s="55">
        <v>101490204</v>
      </c>
      <c r="D595" s="55" t="s">
        <v>14</v>
      </c>
      <c r="E595" s="55">
        <v>116</v>
      </c>
      <c r="F595" s="55">
        <v>1980</v>
      </c>
      <c r="G595" s="110">
        <v>1980</v>
      </c>
      <c r="H595" s="110"/>
      <c r="I595" s="55">
        <v>1</v>
      </c>
      <c r="J595" s="55">
        <v>116</v>
      </c>
      <c r="K595" s="55">
        <v>116</v>
      </c>
    </row>
    <row r="596" spans="1:11" ht="15">
      <c r="A596" s="55">
        <v>502</v>
      </c>
      <c r="B596" s="55" t="s">
        <v>788</v>
      </c>
      <c r="C596" s="55">
        <v>101490208</v>
      </c>
      <c r="D596" s="55" t="s">
        <v>14</v>
      </c>
      <c r="E596" s="55">
        <v>63</v>
      </c>
      <c r="F596" s="55">
        <v>1985</v>
      </c>
      <c r="G596" s="110">
        <v>1985</v>
      </c>
      <c r="H596" s="110"/>
      <c r="I596" s="55">
        <v>1</v>
      </c>
      <c r="J596" s="55">
        <v>63</v>
      </c>
      <c r="K596" s="55">
        <v>63</v>
      </c>
    </row>
    <row r="597" spans="1:11" ht="15">
      <c r="A597" s="55">
        <v>503</v>
      </c>
      <c r="B597" s="55" t="s">
        <v>789</v>
      </c>
      <c r="C597" s="55">
        <v>101490215</v>
      </c>
      <c r="D597" s="55" t="s">
        <v>14</v>
      </c>
      <c r="E597" s="55">
        <v>123</v>
      </c>
      <c r="F597" s="55">
        <v>1994</v>
      </c>
      <c r="G597" s="110">
        <v>1994</v>
      </c>
      <c r="H597" s="110"/>
      <c r="I597" s="55">
        <v>1</v>
      </c>
      <c r="J597" s="55">
        <v>123</v>
      </c>
      <c r="K597" s="55">
        <v>123</v>
      </c>
    </row>
    <row r="598" spans="1:11" ht="15">
      <c r="A598" s="55">
        <v>504</v>
      </c>
      <c r="B598" s="55" t="s">
        <v>605</v>
      </c>
      <c r="C598" s="55">
        <v>101470209</v>
      </c>
      <c r="D598" s="55" t="s">
        <v>14</v>
      </c>
      <c r="E598" s="55">
        <v>207</v>
      </c>
      <c r="F598" s="55">
        <v>1989</v>
      </c>
      <c r="G598" s="110">
        <v>1989</v>
      </c>
      <c r="H598" s="110"/>
      <c r="I598" s="55">
        <v>1</v>
      </c>
      <c r="J598" s="55">
        <v>207</v>
      </c>
      <c r="K598" s="55">
        <v>207</v>
      </c>
    </row>
    <row r="599" spans="1:11" ht="15">
      <c r="A599" s="55">
        <v>505</v>
      </c>
      <c r="B599" s="55" t="s">
        <v>789</v>
      </c>
      <c r="C599" s="55">
        <v>101490214</v>
      </c>
      <c r="D599" s="55" t="s">
        <v>14</v>
      </c>
      <c r="E599" s="55">
        <v>123</v>
      </c>
      <c r="F599" s="55">
        <v>1994</v>
      </c>
      <c r="G599" s="110">
        <v>1994</v>
      </c>
      <c r="H599" s="110"/>
      <c r="I599" s="55">
        <v>1</v>
      </c>
      <c r="J599" s="55">
        <v>123</v>
      </c>
      <c r="K599" s="55">
        <v>123</v>
      </c>
    </row>
    <row r="600" spans="1:11" ht="15">
      <c r="A600" s="55">
        <v>506</v>
      </c>
      <c r="B600" s="55" t="s">
        <v>789</v>
      </c>
      <c r="C600" s="55">
        <v>101490216</v>
      </c>
      <c r="D600" s="55" t="s">
        <v>14</v>
      </c>
      <c r="E600" s="55">
        <v>123</v>
      </c>
      <c r="F600" s="55">
        <v>1994</v>
      </c>
      <c r="G600" s="110">
        <v>1994</v>
      </c>
      <c r="H600" s="110"/>
      <c r="I600" s="55">
        <v>1</v>
      </c>
      <c r="J600" s="55">
        <v>123</v>
      </c>
      <c r="K600" s="55">
        <v>123</v>
      </c>
    </row>
    <row r="601" spans="1:11" ht="15">
      <c r="A601" s="55">
        <v>507</v>
      </c>
      <c r="B601" s="55" t="s">
        <v>788</v>
      </c>
      <c r="C601" s="55">
        <v>101490205</v>
      </c>
      <c r="D601" s="55" t="s">
        <v>14</v>
      </c>
      <c r="E601" s="55">
        <v>63</v>
      </c>
      <c r="F601" s="55">
        <v>1985</v>
      </c>
      <c r="G601" s="110">
        <v>1985</v>
      </c>
      <c r="H601" s="110"/>
      <c r="I601" s="55">
        <v>1</v>
      </c>
      <c r="J601" s="55">
        <v>63</v>
      </c>
      <c r="K601" s="55">
        <v>63</v>
      </c>
    </row>
    <row r="602" spans="1:11" ht="15">
      <c r="A602" s="55">
        <v>508</v>
      </c>
      <c r="B602" s="55" t="s">
        <v>788</v>
      </c>
      <c r="C602" s="55">
        <v>101490206</v>
      </c>
      <c r="D602" s="55" t="s">
        <v>14</v>
      </c>
      <c r="E602" s="55">
        <v>63</v>
      </c>
      <c r="F602" s="55">
        <v>1985</v>
      </c>
      <c r="G602" s="110">
        <v>1985</v>
      </c>
      <c r="H602" s="110"/>
      <c r="I602" s="55">
        <v>1</v>
      </c>
      <c r="J602" s="55">
        <v>63</v>
      </c>
      <c r="K602" s="55">
        <v>63</v>
      </c>
    </row>
    <row r="603" spans="1:11" ht="15">
      <c r="A603" s="55">
        <v>509</v>
      </c>
      <c r="B603" s="55" t="s">
        <v>788</v>
      </c>
      <c r="C603" s="55">
        <v>101490207</v>
      </c>
      <c r="D603" s="55" t="s">
        <v>14</v>
      </c>
      <c r="E603" s="55">
        <v>63</v>
      </c>
      <c r="F603" s="55">
        <v>1985</v>
      </c>
      <c r="G603" s="110">
        <v>1985</v>
      </c>
      <c r="H603" s="110"/>
      <c r="I603" s="55">
        <v>1</v>
      </c>
      <c r="J603" s="55">
        <v>63</v>
      </c>
      <c r="K603" s="55">
        <v>63</v>
      </c>
    </row>
    <row r="604" spans="1:11" ht="15">
      <c r="A604" s="55">
        <v>510</v>
      </c>
      <c r="B604" s="55" t="s">
        <v>790</v>
      </c>
      <c r="C604" s="55">
        <v>101470635</v>
      </c>
      <c r="D604" s="55" t="s">
        <v>14</v>
      </c>
      <c r="E604" s="55">
        <v>4021</v>
      </c>
      <c r="F604" s="55">
        <v>2008</v>
      </c>
      <c r="G604" s="110">
        <v>2008</v>
      </c>
      <c r="H604" s="110"/>
      <c r="I604" s="55">
        <v>1</v>
      </c>
      <c r="J604" s="55">
        <v>4021</v>
      </c>
      <c r="K604" s="55">
        <v>4021</v>
      </c>
    </row>
    <row r="605" spans="1:11" ht="15">
      <c r="A605" s="55">
        <v>511</v>
      </c>
      <c r="B605" s="55" t="s">
        <v>791</v>
      </c>
      <c r="C605" s="55">
        <v>101480084</v>
      </c>
      <c r="D605" s="55" t="s">
        <v>14</v>
      </c>
      <c r="E605" s="55">
        <v>4427</v>
      </c>
      <c r="F605" s="55">
        <v>2008</v>
      </c>
      <c r="G605" s="110">
        <v>2008</v>
      </c>
      <c r="H605" s="110"/>
      <c r="I605" s="55">
        <v>1</v>
      </c>
      <c r="J605" s="55">
        <v>4427</v>
      </c>
      <c r="K605" s="55">
        <v>4427</v>
      </c>
    </row>
    <row r="606" spans="1:11" ht="15">
      <c r="A606" s="55"/>
      <c r="B606" s="57" t="s">
        <v>503</v>
      </c>
      <c r="C606" s="57"/>
      <c r="D606" s="57"/>
      <c r="E606" s="57"/>
      <c r="F606" s="57"/>
      <c r="G606" s="105"/>
      <c r="H606" s="105"/>
      <c r="I606" s="57"/>
      <c r="J606" s="57">
        <f>SUM(J594:J605)</f>
        <v>9565</v>
      </c>
      <c r="K606" s="57">
        <f>SUM(K594:K605)</f>
        <v>9565</v>
      </c>
    </row>
    <row r="607" spans="1:11" ht="15">
      <c r="A607" s="55"/>
      <c r="B607" s="55"/>
      <c r="C607" s="106" t="s">
        <v>222</v>
      </c>
      <c r="D607" s="107"/>
      <c r="E607" s="107"/>
      <c r="F607" s="107"/>
      <c r="G607" s="107"/>
      <c r="H607" s="107"/>
      <c r="I607" s="108"/>
      <c r="J607" s="55"/>
      <c r="K607" s="55"/>
    </row>
    <row r="608" spans="1:11" ht="15">
      <c r="A608" s="55">
        <v>512</v>
      </c>
      <c r="B608" s="55" t="s">
        <v>582</v>
      </c>
      <c r="C608" s="55">
        <v>101450089</v>
      </c>
      <c r="D608" s="55" t="s">
        <v>14</v>
      </c>
      <c r="E608" s="55">
        <v>239</v>
      </c>
      <c r="F608" s="55">
        <v>1978</v>
      </c>
      <c r="G608" s="110">
        <v>1978</v>
      </c>
      <c r="H608" s="110"/>
      <c r="I608" s="55">
        <v>1</v>
      </c>
      <c r="J608" s="55">
        <v>239</v>
      </c>
      <c r="K608" s="55">
        <v>239</v>
      </c>
    </row>
    <row r="609" spans="1:11" ht="15">
      <c r="A609" s="55">
        <v>513</v>
      </c>
      <c r="B609" s="55" t="s">
        <v>461</v>
      </c>
      <c r="C609" s="55">
        <v>101470335</v>
      </c>
      <c r="D609" s="55" t="s">
        <v>14</v>
      </c>
      <c r="E609" s="55">
        <v>772</v>
      </c>
      <c r="F609" s="55">
        <v>1983</v>
      </c>
      <c r="G609" s="110">
        <v>1983</v>
      </c>
      <c r="H609" s="110"/>
      <c r="I609" s="55">
        <v>1</v>
      </c>
      <c r="J609" s="55">
        <v>772</v>
      </c>
      <c r="K609" s="55">
        <v>772</v>
      </c>
    </row>
    <row r="610" spans="1:11" ht="15">
      <c r="A610" s="55">
        <v>514</v>
      </c>
      <c r="B610" s="55" t="s">
        <v>511</v>
      </c>
      <c r="C610" s="55">
        <v>101470336</v>
      </c>
      <c r="D610" s="55" t="s">
        <v>14</v>
      </c>
      <c r="E610" s="55">
        <v>222</v>
      </c>
      <c r="F610" s="55">
        <v>1978</v>
      </c>
      <c r="G610" s="110">
        <v>1978</v>
      </c>
      <c r="H610" s="110"/>
      <c r="I610" s="55">
        <v>1</v>
      </c>
      <c r="J610" s="55">
        <v>222</v>
      </c>
      <c r="K610" s="55">
        <v>222</v>
      </c>
    </row>
    <row r="611" spans="1:11" ht="15">
      <c r="A611" s="55">
        <v>515</v>
      </c>
      <c r="B611" s="55" t="s">
        <v>461</v>
      </c>
      <c r="C611" s="55">
        <v>101470337</v>
      </c>
      <c r="D611" s="55" t="s">
        <v>14</v>
      </c>
      <c r="E611" s="55">
        <v>428</v>
      </c>
      <c r="F611" s="55">
        <v>1982</v>
      </c>
      <c r="G611" s="110">
        <v>1982</v>
      </c>
      <c r="H611" s="110"/>
      <c r="I611" s="55">
        <v>1</v>
      </c>
      <c r="J611" s="55">
        <v>428</v>
      </c>
      <c r="K611" s="55">
        <v>428</v>
      </c>
    </row>
    <row r="612" spans="1:11" ht="15">
      <c r="A612" s="55">
        <v>516</v>
      </c>
      <c r="B612" s="55" t="s">
        <v>461</v>
      </c>
      <c r="C612" s="55">
        <v>101470338</v>
      </c>
      <c r="D612" s="55" t="s">
        <v>14</v>
      </c>
      <c r="E612" s="55">
        <v>460</v>
      </c>
      <c r="F612" s="55">
        <v>1978</v>
      </c>
      <c r="G612" s="110">
        <v>1978</v>
      </c>
      <c r="H612" s="110"/>
      <c r="I612" s="55">
        <v>1</v>
      </c>
      <c r="J612" s="55">
        <v>460</v>
      </c>
      <c r="K612" s="55">
        <v>460</v>
      </c>
    </row>
    <row r="613" spans="1:11" ht="15">
      <c r="A613" s="55">
        <v>517</v>
      </c>
      <c r="B613" s="55" t="s">
        <v>461</v>
      </c>
      <c r="C613" s="55">
        <v>101470340</v>
      </c>
      <c r="D613" s="55" t="s">
        <v>14</v>
      </c>
      <c r="E613" s="55">
        <v>460</v>
      </c>
      <c r="F613" s="55">
        <v>1980</v>
      </c>
      <c r="G613" s="110">
        <v>1980</v>
      </c>
      <c r="H613" s="110"/>
      <c r="I613" s="55">
        <v>1</v>
      </c>
      <c r="J613" s="55">
        <v>460</v>
      </c>
      <c r="K613" s="55">
        <v>460</v>
      </c>
    </row>
    <row r="614" spans="1:11" ht="15">
      <c r="A614" s="55">
        <v>518</v>
      </c>
      <c r="B614" s="55" t="s">
        <v>461</v>
      </c>
      <c r="C614" s="55">
        <v>101470342</v>
      </c>
      <c r="D614" s="55" t="s">
        <v>14</v>
      </c>
      <c r="E614" s="55">
        <v>460</v>
      </c>
      <c r="F614" s="55">
        <v>1980</v>
      </c>
      <c r="G614" s="110">
        <v>1980</v>
      </c>
      <c r="H614" s="110"/>
      <c r="I614" s="55">
        <v>1</v>
      </c>
      <c r="J614" s="55">
        <v>460</v>
      </c>
      <c r="K614" s="55">
        <v>460</v>
      </c>
    </row>
    <row r="615" spans="1:11" ht="15">
      <c r="A615" s="55">
        <v>519</v>
      </c>
      <c r="B615" s="55" t="s">
        <v>461</v>
      </c>
      <c r="C615" s="55">
        <v>101470344</v>
      </c>
      <c r="D615" s="55" t="s">
        <v>14</v>
      </c>
      <c r="E615" s="55">
        <v>428</v>
      </c>
      <c r="F615" s="55">
        <v>1984</v>
      </c>
      <c r="G615" s="110">
        <v>1984</v>
      </c>
      <c r="H615" s="110"/>
      <c r="I615" s="55">
        <v>1</v>
      </c>
      <c r="J615" s="55">
        <v>428</v>
      </c>
      <c r="K615" s="55">
        <v>428</v>
      </c>
    </row>
    <row r="616" spans="1:11" ht="15">
      <c r="A616" s="55">
        <v>520</v>
      </c>
      <c r="B616" s="55" t="s">
        <v>461</v>
      </c>
      <c r="C616" s="55">
        <v>101470345</v>
      </c>
      <c r="D616" s="55" t="s">
        <v>14</v>
      </c>
      <c r="E616" s="55">
        <v>428</v>
      </c>
      <c r="F616" s="55">
        <v>1984</v>
      </c>
      <c r="G616" s="110">
        <v>1984</v>
      </c>
      <c r="H616" s="110"/>
      <c r="I616" s="55">
        <v>1</v>
      </c>
      <c r="J616" s="55">
        <v>428</v>
      </c>
      <c r="K616" s="55">
        <v>428</v>
      </c>
    </row>
    <row r="617" spans="1:11" ht="15">
      <c r="A617" s="55">
        <v>521</v>
      </c>
      <c r="B617" s="55" t="s">
        <v>792</v>
      </c>
      <c r="C617" s="55">
        <v>101470346</v>
      </c>
      <c r="D617" s="55" t="s">
        <v>14</v>
      </c>
      <c r="E617" s="55">
        <v>2328</v>
      </c>
      <c r="F617" s="55">
        <v>1985</v>
      </c>
      <c r="G617" s="110">
        <v>1985</v>
      </c>
      <c r="H617" s="110"/>
      <c r="I617" s="55">
        <v>1</v>
      </c>
      <c r="J617" s="55">
        <v>2328</v>
      </c>
      <c r="K617" s="55">
        <v>2328</v>
      </c>
    </row>
    <row r="618" spans="1:11" ht="15">
      <c r="A618" s="55">
        <v>522</v>
      </c>
      <c r="B618" s="55" t="s">
        <v>461</v>
      </c>
      <c r="C618" s="55">
        <v>101470347</v>
      </c>
      <c r="D618" s="55" t="s">
        <v>14</v>
      </c>
      <c r="E618" s="55">
        <v>428</v>
      </c>
      <c r="F618" s="55">
        <v>1987</v>
      </c>
      <c r="G618" s="110">
        <v>1987</v>
      </c>
      <c r="H618" s="110"/>
      <c r="I618" s="55">
        <v>1</v>
      </c>
      <c r="J618" s="55">
        <v>428</v>
      </c>
      <c r="K618" s="55">
        <v>428</v>
      </c>
    </row>
    <row r="619" spans="1:11" ht="15">
      <c r="A619" s="55">
        <v>523</v>
      </c>
      <c r="B619" s="55" t="s">
        <v>793</v>
      </c>
      <c r="C619" s="55">
        <v>101470348</v>
      </c>
      <c r="D619" s="55" t="s">
        <v>14</v>
      </c>
      <c r="E619" s="55">
        <v>196</v>
      </c>
      <c r="F619" s="55">
        <v>1982</v>
      </c>
      <c r="G619" s="110">
        <v>1982</v>
      </c>
      <c r="H619" s="110"/>
      <c r="I619" s="55">
        <v>1</v>
      </c>
      <c r="J619" s="55">
        <v>196</v>
      </c>
      <c r="K619" s="55">
        <v>196</v>
      </c>
    </row>
    <row r="620" spans="1:11" ht="15">
      <c r="A620" s="55">
        <v>524</v>
      </c>
      <c r="B620" s="55" t="s">
        <v>794</v>
      </c>
      <c r="C620" s="55">
        <v>101470354</v>
      </c>
      <c r="D620" s="55" t="s">
        <v>14</v>
      </c>
      <c r="E620" s="55">
        <v>361</v>
      </c>
      <c r="F620" s="55">
        <v>1993</v>
      </c>
      <c r="G620" s="110">
        <v>1993</v>
      </c>
      <c r="H620" s="110"/>
      <c r="I620" s="55">
        <v>1</v>
      </c>
      <c r="J620" s="55">
        <v>361</v>
      </c>
      <c r="K620" s="55">
        <v>361</v>
      </c>
    </row>
    <row r="621" spans="1:11" ht="15">
      <c r="A621" s="55">
        <v>525</v>
      </c>
      <c r="B621" s="55" t="s">
        <v>795</v>
      </c>
      <c r="C621" s="55">
        <v>101470356</v>
      </c>
      <c r="D621" s="55" t="s">
        <v>14</v>
      </c>
      <c r="E621" s="55">
        <v>34</v>
      </c>
      <c r="F621" s="55">
        <v>1994</v>
      </c>
      <c r="G621" s="110">
        <v>1994</v>
      </c>
      <c r="H621" s="110"/>
      <c r="I621" s="55">
        <v>1</v>
      </c>
      <c r="J621" s="55">
        <v>34</v>
      </c>
      <c r="K621" s="55">
        <v>34</v>
      </c>
    </row>
    <row r="622" spans="1:11" ht="15">
      <c r="A622" s="55">
        <v>526</v>
      </c>
      <c r="B622" s="55" t="s">
        <v>461</v>
      </c>
      <c r="C622" s="55">
        <v>101470357</v>
      </c>
      <c r="D622" s="55" t="s">
        <v>14</v>
      </c>
      <c r="E622" s="55">
        <v>816</v>
      </c>
      <c r="F622" s="55">
        <v>1998</v>
      </c>
      <c r="G622" s="110">
        <v>1998</v>
      </c>
      <c r="H622" s="110"/>
      <c r="I622" s="55">
        <v>1</v>
      </c>
      <c r="J622" s="55">
        <v>816</v>
      </c>
      <c r="K622" s="55">
        <v>816</v>
      </c>
    </row>
    <row r="623" spans="1:11" ht="15">
      <c r="A623" s="55">
        <v>527</v>
      </c>
      <c r="B623" s="55" t="s">
        <v>461</v>
      </c>
      <c r="C623" s="55">
        <v>101470360</v>
      </c>
      <c r="D623" s="55" t="s">
        <v>14</v>
      </c>
      <c r="E623" s="55">
        <v>428</v>
      </c>
      <c r="F623" s="55">
        <v>1998</v>
      </c>
      <c r="G623" s="110">
        <v>1998</v>
      </c>
      <c r="H623" s="110"/>
      <c r="I623" s="55">
        <v>1</v>
      </c>
      <c r="J623" s="55">
        <v>428</v>
      </c>
      <c r="K623" s="55">
        <v>428</v>
      </c>
    </row>
    <row r="624" spans="1:11" ht="15">
      <c r="A624" s="55">
        <v>528</v>
      </c>
      <c r="B624" s="55" t="s">
        <v>796</v>
      </c>
      <c r="C624" s="55">
        <v>101470138</v>
      </c>
      <c r="D624" s="55" t="s">
        <v>14</v>
      </c>
      <c r="E624" s="55">
        <v>522</v>
      </c>
      <c r="F624" s="55">
        <v>1998</v>
      </c>
      <c r="G624" s="110">
        <v>1998</v>
      </c>
      <c r="H624" s="110"/>
      <c r="I624" s="55">
        <v>1</v>
      </c>
      <c r="J624" s="55">
        <v>522</v>
      </c>
      <c r="K624" s="55">
        <v>522</v>
      </c>
    </row>
    <row r="625" spans="1:11" ht="15">
      <c r="A625" s="55">
        <v>529</v>
      </c>
      <c r="B625" s="55" t="s">
        <v>797</v>
      </c>
      <c r="C625" s="55">
        <v>101490139</v>
      </c>
      <c r="D625" s="55" t="s">
        <v>14</v>
      </c>
      <c r="E625" s="55">
        <v>707</v>
      </c>
      <c r="F625" s="55">
        <v>1998</v>
      </c>
      <c r="G625" s="110">
        <v>1998</v>
      </c>
      <c r="H625" s="110"/>
      <c r="I625" s="55">
        <v>1</v>
      </c>
      <c r="J625" s="55">
        <v>707</v>
      </c>
      <c r="K625" s="55">
        <v>707</v>
      </c>
    </row>
    <row r="626" spans="1:11" ht="15">
      <c r="A626" s="55">
        <v>530</v>
      </c>
      <c r="B626" s="55" t="s">
        <v>605</v>
      </c>
      <c r="C626" s="55">
        <v>101490140</v>
      </c>
      <c r="D626" s="55" t="s">
        <v>14</v>
      </c>
      <c r="E626" s="55">
        <v>598</v>
      </c>
      <c r="F626" s="55">
        <v>1989</v>
      </c>
      <c r="G626" s="110">
        <v>1989</v>
      </c>
      <c r="H626" s="110"/>
      <c r="I626" s="55">
        <v>1</v>
      </c>
      <c r="J626" s="55">
        <v>598</v>
      </c>
      <c r="K626" s="55">
        <v>598</v>
      </c>
    </row>
    <row r="627" spans="1:11" ht="15">
      <c r="A627" s="55">
        <v>531</v>
      </c>
      <c r="B627" s="55" t="s">
        <v>780</v>
      </c>
      <c r="C627" s="55">
        <v>101490141</v>
      </c>
      <c r="D627" s="55" t="s">
        <v>14</v>
      </c>
      <c r="E627" s="55">
        <v>440</v>
      </c>
      <c r="F627" s="55">
        <v>1989</v>
      </c>
      <c r="G627" s="110">
        <v>1989</v>
      </c>
      <c r="H627" s="110"/>
      <c r="I627" s="55">
        <v>1</v>
      </c>
      <c r="J627" s="55">
        <v>440</v>
      </c>
      <c r="K627" s="55">
        <v>440</v>
      </c>
    </row>
    <row r="628" spans="1:11" ht="15">
      <c r="A628" s="55">
        <v>532</v>
      </c>
      <c r="B628" s="55" t="s">
        <v>541</v>
      </c>
      <c r="C628" s="55">
        <v>101470568</v>
      </c>
      <c r="D628" s="55" t="s">
        <v>14</v>
      </c>
      <c r="E628" s="55">
        <v>3308</v>
      </c>
      <c r="F628" s="55">
        <v>2004</v>
      </c>
      <c r="G628" s="110">
        <v>2004</v>
      </c>
      <c r="H628" s="110"/>
      <c r="I628" s="55">
        <v>1</v>
      </c>
      <c r="J628" s="55">
        <v>3308</v>
      </c>
      <c r="K628" s="55">
        <v>3308</v>
      </c>
    </row>
    <row r="629" spans="1:11" ht="15">
      <c r="A629" s="55">
        <v>533</v>
      </c>
      <c r="B629" s="55" t="s">
        <v>798</v>
      </c>
      <c r="C629" s="55">
        <v>101470590</v>
      </c>
      <c r="D629" s="55" t="s">
        <v>14</v>
      </c>
      <c r="E629" s="55">
        <v>3646</v>
      </c>
      <c r="F629" s="55">
        <v>2006</v>
      </c>
      <c r="G629" s="110">
        <v>2006</v>
      </c>
      <c r="H629" s="110"/>
      <c r="I629" s="55">
        <v>1</v>
      </c>
      <c r="J629" s="55">
        <v>3646</v>
      </c>
      <c r="K629" s="55">
        <v>3646</v>
      </c>
    </row>
    <row r="630" spans="1:11" ht="15">
      <c r="A630" s="55">
        <v>534</v>
      </c>
      <c r="B630" s="55" t="s">
        <v>798</v>
      </c>
      <c r="C630" s="55">
        <v>101470592</v>
      </c>
      <c r="D630" s="55" t="s">
        <v>14</v>
      </c>
      <c r="E630" s="55">
        <v>3646</v>
      </c>
      <c r="F630" s="55">
        <v>2006</v>
      </c>
      <c r="G630" s="110">
        <v>2006</v>
      </c>
      <c r="H630" s="110"/>
      <c r="I630" s="55">
        <v>1</v>
      </c>
      <c r="J630" s="55">
        <v>3646</v>
      </c>
      <c r="K630" s="55">
        <v>3646</v>
      </c>
    </row>
    <row r="631" spans="1:11" ht="15">
      <c r="A631" s="55">
        <v>535</v>
      </c>
      <c r="B631" s="55" t="s">
        <v>799</v>
      </c>
      <c r="C631" s="55">
        <v>101470596</v>
      </c>
      <c r="D631" s="55" t="s">
        <v>14</v>
      </c>
      <c r="E631" s="55">
        <v>31682</v>
      </c>
      <c r="F631" s="55">
        <v>2006</v>
      </c>
      <c r="G631" s="110">
        <v>2006</v>
      </c>
      <c r="H631" s="110"/>
      <c r="I631" s="55">
        <v>1</v>
      </c>
      <c r="J631" s="55">
        <v>31682</v>
      </c>
      <c r="K631" s="55">
        <v>31682</v>
      </c>
    </row>
    <row r="632" spans="1:11" ht="15">
      <c r="A632" s="55">
        <v>536</v>
      </c>
      <c r="B632" s="55" t="s">
        <v>747</v>
      </c>
      <c r="C632" s="55">
        <v>101480098</v>
      </c>
      <c r="D632" s="55" t="s">
        <v>14</v>
      </c>
      <c r="E632" s="55">
        <v>2165</v>
      </c>
      <c r="F632" s="55">
        <v>2011</v>
      </c>
      <c r="G632" s="110">
        <v>2011</v>
      </c>
      <c r="H632" s="110"/>
      <c r="I632" s="55">
        <v>1</v>
      </c>
      <c r="J632" s="55">
        <v>2165</v>
      </c>
      <c r="K632" s="55">
        <v>1480.32</v>
      </c>
    </row>
    <row r="633" spans="1:11" ht="15">
      <c r="A633" s="55">
        <v>537</v>
      </c>
      <c r="B633" s="55" t="s">
        <v>800</v>
      </c>
      <c r="C633" s="55">
        <v>101480106</v>
      </c>
      <c r="D633" s="55" t="s">
        <v>14</v>
      </c>
      <c r="E633" s="55">
        <v>4745</v>
      </c>
      <c r="F633" s="55">
        <v>2014</v>
      </c>
      <c r="G633" s="110">
        <v>2014</v>
      </c>
      <c r="H633" s="110"/>
      <c r="I633" s="55">
        <v>1</v>
      </c>
      <c r="J633" s="55">
        <v>4745</v>
      </c>
      <c r="K633" s="55">
        <v>2141.32</v>
      </c>
    </row>
    <row r="634" spans="1:11" ht="15">
      <c r="A634" s="55">
        <v>538</v>
      </c>
      <c r="B634" s="55" t="s">
        <v>207</v>
      </c>
      <c r="C634" s="55">
        <v>101490315</v>
      </c>
      <c r="D634" s="55" t="s">
        <v>14</v>
      </c>
      <c r="E634" s="55">
        <v>6099</v>
      </c>
      <c r="F634" s="55">
        <v>2016</v>
      </c>
      <c r="G634" s="110">
        <v>2016</v>
      </c>
      <c r="H634" s="110"/>
      <c r="I634" s="55">
        <v>1</v>
      </c>
      <c r="J634" s="55">
        <v>6099</v>
      </c>
      <c r="K634" s="55">
        <v>965.7</v>
      </c>
    </row>
    <row r="635" spans="1:11" ht="15">
      <c r="A635" s="55"/>
      <c r="B635" s="57" t="s">
        <v>503</v>
      </c>
      <c r="C635" s="57"/>
      <c r="D635" s="57"/>
      <c r="E635" s="57"/>
      <c r="F635" s="57"/>
      <c r="G635" s="105"/>
      <c r="H635" s="105"/>
      <c r="I635" s="57"/>
      <c r="J635" s="57">
        <f>SUM(J608:J634)</f>
        <v>66046</v>
      </c>
      <c r="K635" s="57">
        <f>SUM(K608:K634)</f>
        <v>57624.34</v>
      </c>
    </row>
    <row r="636" spans="1:11" ht="15">
      <c r="A636" s="55"/>
      <c r="B636" s="55"/>
      <c r="C636" s="106" t="s">
        <v>801</v>
      </c>
      <c r="D636" s="107"/>
      <c r="E636" s="107"/>
      <c r="F636" s="107"/>
      <c r="G636" s="107"/>
      <c r="H636" s="107"/>
      <c r="I636" s="108"/>
      <c r="J636" s="55"/>
      <c r="K636" s="55"/>
    </row>
    <row r="637" spans="1:11" ht="15">
      <c r="A637" s="55">
        <v>539</v>
      </c>
      <c r="B637" s="55" t="s">
        <v>520</v>
      </c>
      <c r="C637" s="55">
        <v>101490201</v>
      </c>
      <c r="D637" s="55" t="s">
        <v>14</v>
      </c>
      <c r="E637" s="55">
        <v>454</v>
      </c>
      <c r="F637" s="55">
        <v>2004</v>
      </c>
      <c r="G637" s="110">
        <v>2004</v>
      </c>
      <c r="H637" s="110"/>
      <c r="I637" s="55">
        <v>1</v>
      </c>
      <c r="J637" s="55">
        <v>454</v>
      </c>
      <c r="K637" s="55">
        <v>454</v>
      </c>
    </row>
    <row r="638" spans="1:11" ht="15">
      <c r="A638" s="55">
        <v>540</v>
      </c>
      <c r="B638" s="55" t="s">
        <v>802</v>
      </c>
      <c r="C638" s="55">
        <v>101490238</v>
      </c>
      <c r="D638" s="55" t="s">
        <v>14</v>
      </c>
      <c r="E638" s="55">
        <v>508</v>
      </c>
      <c r="F638" s="55">
        <v>2004</v>
      </c>
      <c r="G638" s="110">
        <v>2004</v>
      </c>
      <c r="H638" s="110"/>
      <c r="I638" s="55">
        <v>1</v>
      </c>
      <c r="J638" s="55">
        <v>508</v>
      </c>
      <c r="K638" s="55">
        <v>508</v>
      </c>
    </row>
    <row r="639" spans="1:11" ht="15">
      <c r="A639" s="55">
        <v>541</v>
      </c>
      <c r="B639" s="55" t="s">
        <v>803</v>
      </c>
      <c r="C639" s="55">
        <v>101470565</v>
      </c>
      <c r="D639" s="55" t="s">
        <v>14</v>
      </c>
      <c r="E639" s="55">
        <v>6618</v>
      </c>
      <c r="F639" s="55">
        <v>2004</v>
      </c>
      <c r="G639" s="110">
        <v>2004</v>
      </c>
      <c r="H639" s="110"/>
      <c r="I639" s="55">
        <v>1</v>
      </c>
      <c r="J639" s="55">
        <v>6618</v>
      </c>
      <c r="K639" s="55">
        <v>6618</v>
      </c>
    </row>
    <row r="640" spans="1:11" ht="15">
      <c r="A640" s="55" t="s">
        <v>173</v>
      </c>
      <c r="B640" s="55" t="s">
        <v>804</v>
      </c>
      <c r="C640" s="55"/>
      <c r="D640" s="55"/>
      <c r="E640" s="55"/>
      <c r="F640" s="55"/>
      <c r="G640" s="110"/>
      <c r="H640" s="110"/>
      <c r="I640" s="55"/>
      <c r="J640" s="55"/>
      <c r="K640" s="55"/>
    </row>
    <row r="641" spans="1:11" ht="15">
      <c r="A641" s="55">
        <v>542</v>
      </c>
      <c r="B641" s="55" t="s">
        <v>805</v>
      </c>
      <c r="C641" s="55">
        <v>101470566</v>
      </c>
      <c r="D641" s="55" t="s">
        <v>14</v>
      </c>
      <c r="E641" s="55">
        <v>16864</v>
      </c>
      <c r="F641" s="55">
        <v>2004</v>
      </c>
      <c r="G641" s="110">
        <v>2004</v>
      </c>
      <c r="H641" s="110"/>
      <c r="I641" s="55">
        <v>1</v>
      </c>
      <c r="J641" s="55">
        <v>16864</v>
      </c>
      <c r="K641" s="55">
        <v>16864</v>
      </c>
    </row>
    <row r="642" spans="1:11" ht="15">
      <c r="A642" s="55">
        <v>543</v>
      </c>
      <c r="B642" s="55" t="s">
        <v>806</v>
      </c>
      <c r="C642" s="55">
        <v>101480037</v>
      </c>
      <c r="D642" s="55" t="s">
        <v>14</v>
      </c>
      <c r="E642" s="55">
        <v>12820</v>
      </c>
      <c r="F642" s="55">
        <v>2004</v>
      </c>
      <c r="G642" s="110">
        <v>2004</v>
      </c>
      <c r="H642" s="110"/>
      <c r="I642" s="55">
        <v>1</v>
      </c>
      <c r="J642" s="55">
        <v>12820</v>
      </c>
      <c r="K642" s="55">
        <v>12820</v>
      </c>
    </row>
    <row r="643" spans="1:11" ht="15">
      <c r="A643" s="55"/>
      <c r="B643" s="55" t="s">
        <v>807</v>
      </c>
      <c r="C643" s="55"/>
      <c r="D643" s="55"/>
      <c r="E643" s="55"/>
      <c r="F643" s="55"/>
      <c r="G643" s="110"/>
      <c r="H643" s="110"/>
      <c r="I643" s="55"/>
      <c r="J643" s="55"/>
      <c r="K643" s="55"/>
    </row>
    <row r="644" spans="1:11" ht="15">
      <c r="A644" s="55">
        <v>544</v>
      </c>
      <c r="B644" s="55" t="s">
        <v>808</v>
      </c>
      <c r="C644" s="55">
        <v>101470563</v>
      </c>
      <c r="D644" s="55" t="s">
        <v>14</v>
      </c>
      <c r="E644" s="55">
        <v>55140</v>
      </c>
      <c r="F644" s="55">
        <v>2001</v>
      </c>
      <c r="G644" s="110">
        <v>2001</v>
      </c>
      <c r="H644" s="110"/>
      <c r="I644" s="55">
        <v>1</v>
      </c>
      <c r="J644" s="55">
        <v>55140</v>
      </c>
      <c r="K644" s="55">
        <v>55140</v>
      </c>
    </row>
    <row r="645" spans="1:11" ht="15">
      <c r="A645" s="55">
        <v>545</v>
      </c>
      <c r="B645" s="55" t="s">
        <v>809</v>
      </c>
      <c r="C645" s="55">
        <v>101490244</v>
      </c>
      <c r="D645" s="55" t="s">
        <v>14</v>
      </c>
      <c r="E645" s="55">
        <v>662</v>
      </c>
      <c r="F645" s="55">
        <v>2004</v>
      </c>
      <c r="G645" s="110">
        <v>2004</v>
      </c>
      <c r="H645" s="110"/>
      <c r="I645" s="55">
        <v>1</v>
      </c>
      <c r="J645" s="55">
        <v>662</v>
      </c>
      <c r="K645" s="55">
        <v>662</v>
      </c>
    </row>
    <row r="646" spans="1:11" ht="15">
      <c r="A646" s="55">
        <v>546</v>
      </c>
      <c r="B646" s="55" t="s">
        <v>789</v>
      </c>
      <c r="C646" s="55">
        <v>101490222</v>
      </c>
      <c r="D646" s="55" t="s">
        <v>14</v>
      </c>
      <c r="E646" s="55">
        <v>123</v>
      </c>
      <c r="F646" s="55">
        <v>1994</v>
      </c>
      <c r="G646" s="110">
        <v>1994</v>
      </c>
      <c r="H646" s="110"/>
      <c r="I646" s="55">
        <v>1</v>
      </c>
      <c r="J646" s="55">
        <v>123</v>
      </c>
      <c r="K646" s="55">
        <v>123</v>
      </c>
    </row>
    <row r="647" spans="1:11" ht="15">
      <c r="A647" s="55">
        <v>547</v>
      </c>
      <c r="B647" s="55" t="s">
        <v>543</v>
      </c>
      <c r="C647" s="55">
        <v>101490163</v>
      </c>
      <c r="D647" s="55" t="s">
        <v>14</v>
      </c>
      <c r="E647" s="55">
        <v>485</v>
      </c>
      <c r="F647" s="55">
        <v>1979</v>
      </c>
      <c r="G647" s="110">
        <v>1979</v>
      </c>
      <c r="H647" s="110"/>
      <c r="I647" s="55">
        <v>1</v>
      </c>
      <c r="J647" s="55">
        <v>485</v>
      </c>
      <c r="K647" s="55">
        <v>485</v>
      </c>
    </row>
    <row r="648" spans="1:11" ht="15">
      <c r="A648" s="55">
        <v>548</v>
      </c>
      <c r="B648" s="55" t="s">
        <v>810</v>
      </c>
      <c r="C648" s="55">
        <v>101470316</v>
      </c>
      <c r="D648" s="55" t="s">
        <v>14</v>
      </c>
      <c r="E648" s="55">
        <v>312</v>
      </c>
      <c r="F648" s="55">
        <v>1983</v>
      </c>
      <c r="G648" s="110">
        <v>1983</v>
      </c>
      <c r="H648" s="110"/>
      <c r="I648" s="55">
        <v>1</v>
      </c>
      <c r="J648" s="55">
        <v>312</v>
      </c>
      <c r="K648" s="55">
        <v>312</v>
      </c>
    </row>
    <row r="649" spans="1:11" ht="15">
      <c r="A649" s="55">
        <v>549</v>
      </c>
      <c r="B649" s="55" t="s">
        <v>811</v>
      </c>
      <c r="C649" s="55">
        <v>101490262</v>
      </c>
      <c r="D649" s="55" t="s">
        <v>14</v>
      </c>
      <c r="E649" s="55">
        <v>857</v>
      </c>
      <c r="F649" s="55">
        <v>2007</v>
      </c>
      <c r="G649" s="110">
        <v>2007</v>
      </c>
      <c r="H649" s="110"/>
      <c r="I649" s="55">
        <v>1</v>
      </c>
      <c r="J649" s="55">
        <v>857</v>
      </c>
      <c r="K649" s="55">
        <v>857</v>
      </c>
    </row>
    <row r="650" spans="1:11" ht="15">
      <c r="A650" s="55">
        <v>550</v>
      </c>
      <c r="B650" s="55" t="s">
        <v>812</v>
      </c>
      <c r="C650" s="55">
        <v>101490263</v>
      </c>
      <c r="D650" s="55" t="s">
        <v>14</v>
      </c>
      <c r="E650" s="55">
        <v>613</v>
      </c>
      <c r="F650" s="55">
        <v>2007</v>
      </c>
      <c r="G650" s="110">
        <v>2007</v>
      </c>
      <c r="H650" s="110"/>
      <c r="I650" s="55">
        <v>1</v>
      </c>
      <c r="J650" s="55">
        <v>613</v>
      </c>
      <c r="K650" s="55">
        <v>613</v>
      </c>
    </row>
    <row r="651" spans="1:11" ht="15">
      <c r="A651" s="55">
        <v>551</v>
      </c>
      <c r="B651" s="55" t="s">
        <v>813</v>
      </c>
      <c r="C651" s="55">
        <v>101490266</v>
      </c>
      <c r="D651" s="55" t="s">
        <v>14</v>
      </c>
      <c r="E651" s="55">
        <v>551</v>
      </c>
      <c r="F651" s="55">
        <v>2007</v>
      </c>
      <c r="G651" s="110">
        <v>2007</v>
      </c>
      <c r="H651" s="110"/>
      <c r="I651" s="55">
        <v>1</v>
      </c>
      <c r="J651" s="55">
        <v>551</v>
      </c>
      <c r="K651" s="55">
        <v>551</v>
      </c>
    </row>
    <row r="652" spans="1:11" ht="15">
      <c r="A652" s="55">
        <v>552</v>
      </c>
      <c r="B652" s="55" t="s">
        <v>814</v>
      </c>
      <c r="C652" s="55">
        <v>101470607</v>
      </c>
      <c r="D652" s="55" t="s">
        <v>14</v>
      </c>
      <c r="E652" s="55">
        <v>58429</v>
      </c>
      <c r="F652" s="55">
        <v>2007</v>
      </c>
      <c r="G652" s="110">
        <v>2007</v>
      </c>
      <c r="H652" s="110"/>
      <c r="I652" s="55">
        <v>1</v>
      </c>
      <c r="J652" s="55">
        <v>58429</v>
      </c>
      <c r="K652" s="55">
        <v>58429</v>
      </c>
    </row>
    <row r="653" spans="1:11" ht="15">
      <c r="A653" s="55">
        <v>553</v>
      </c>
      <c r="B653" s="55" t="s">
        <v>815</v>
      </c>
      <c r="C653" s="55">
        <v>101470621</v>
      </c>
      <c r="D653" s="55" t="s">
        <v>14</v>
      </c>
      <c r="E653" s="55">
        <v>23141</v>
      </c>
      <c r="F653" s="55">
        <v>2007</v>
      </c>
      <c r="G653" s="110">
        <v>2007</v>
      </c>
      <c r="H653" s="110"/>
      <c r="I653" s="55">
        <v>1</v>
      </c>
      <c r="J653" s="55">
        <v>23141</v>
      </c>
      <c r="K653" s="55">
        <v>23141</v>
      </c>
    </row>
    <row r="654" spans="1:11" ht="15">
      <c r="A654" s="55">
        <v>554</v>
      </c>
      <c r="B654" s="55" t="s">
        <v>816</v>
      </c>
      <c r="C654" s="55">
        <v>101470632</v>
      </c>
      <c r="D654" s="55" t="s">
        <v>14</v>
      </c>
      <c r="E654" s="55">
        <v>25160</v>
      </c>
      <c r="F654" s="55">
        <v>2008</v>
      </c>
      <c r="G654" s="110">
        <v>2008</v>
      </c>
      <c r="H654" s="110"/>
      <c r="I654" s="55">
        <v>1</v>
      </c>
      <c r="J654" s="55">
        <v>25160</v>
      </c>
      <c r="K654" s="55">
        <v>25160</v>
      </c>
    </row>
    <row r="655" spans="1:11" ht="15">
      <c r="A655" s="55">
        <v>555</v>
      </c>
      <c r="B655" s="55" t="s">
        <v>636</v>
      </c>
      <c r="C655" s="55">
        <v>101470647</v>
      </c>
      <c r="D655" s="55" t="s">
        <v>14</v>
      </c>
      <c r="E655" s="55">
        <v>4883</v>
      </c>
      <c r="F655" s="55">
        <v>2008</v>
      </c>
      <c r="G655" s="110">
        <v>2008</v>
      </c>
      <c r="H655" s="110"/>
      <c r="I655" s="55">
        <v>1</v>
      </c>
      <c r="J655" s="55">
        <v>4883</v>
      </c>
      <c r="K655" s="55">
        <v>4883</v>
      </c>
    </row>
    <row r="656" spans="1:11" ht="15">
      <c r="A656" s="55">
        <v>556</v>
      </c>
      <c r="B656" s="55" t="s">
        <v>585</v>
      </c>
      <c r="C656" s="55">
        <v>101490648</v>
      </c>
      <c r="D656" s="55" t="s">
        <v>14</v>
      </c>
      <c r="E656" s="55">
        <v>1500</v>
      </c>
      <c r="F656" s="55">
        <v>2010</v>
      </c>
      <c r="G656" s="110">
        <v>2010</v>
      </c>
      <c r="H656" s="110"/>
      <c r="I656" s="55">
        <v>1</v>
      </c>
      <c r="J656" s="55">
        <v>1500</v>
      </c>
      <c r="K656" s="55">
        <v>1281</v>
      </c>
    </row>
    <row r="657" spans="1:11" ht="15">
      <c r="A657" s="55">
        <v>557</v>
      </c>
      <c r="B657" s="55" t="s">
        <v>814</v>
      </c>
      <c r="C657" s="55">
        <v>101470654</v>
      </c>
      <c r="D657" s="55" t="s">
        <v>14</v>
      </c>
      <c r="E657" s="55">
        <v>60167</v>
      </c>
      <c r="F657" s="55">
        <v>2008</v>
      </c>
      <c r="G657" s="110">
        <v>2008</v>
      </c>
      <c r="H657" s="110"/>
      <c r="I657" s="55">
        <v>1</v>
      </c>
      <c r="J657" s="55">
        <v>60167</v>
      </c>
      <c r="K657" s="55">
        <v>60167</v>
      </c>
    </row>
    <row r="658" spans="1:11" ht="15">
      <c r="A658" s="55">
        <v>558</v>
      </c>
      <c r="B658" s="55" t="s">
        <v>777</v>
      </c>
      <c r="C658" s="55">
        <v>101470727</v>
      </c>
      <c r="D658" s="55" t="s">
        <v>14</v>
      </c>
      <c r="E658" s="55">
        <v>2600</v>
      </c>
      <c r="F658" s="55">
        <v>2011</v>
      </c>
      <c r="G658" s="110">
        <v>2011</v>
      </c>
      <c r="H658" s="110"/>
      <c r="I658" s="55">
        <v>1</v>
      </c>
      <c r="J658" s="55">
        <v>2600</v>
      </c>
      <c r="K658" s="55">
        <v>2600</v>
      </c>
    </row>
    <row r="659" spans="1:11" ht="15">
      <c r="A659" s="55"/>
      <c r="B659" s="55" t="s">
        <v>572</v>
      </c>
      <c r="C659" s="55"/>
      <c r="D659" s="55"/>
      <c r="E659" s="55"/>
      <c r="F659" s="55"/>
      <c r="G659" s="110"/>
      <c r="H659" s="110"/>
      <c r="I659" s="55"/>
      <c r="J659" s="55"/>
      <c r="K659" s="55"/>
    </row>
    <row r="660" spans="1:11" ht="15">
      <c r="A660" s="55">
        <v>559</v>
      </c>
      <c r="B660" s="55" t="s">
        <v>777</v>
      </c>
      <c r="C660" s="55">
        <v>101470728</v>
      </c>
      <c r="D660" s="55" t="s">
        <v>14</v>
      </c>
      <c r="E660" s="55">
        <v>2600</v>
      </c>
      <c r="F660" s="55">
        <v>2011</v>
      </c>
      <c r="G660" s="110">
        <v>2011</v>
      </c>
      <c r="H660" s="110"/>
      <c r="I660" s="55">
        <v>1</v>
      </c>
      <c r="J660" s="55">
        <v>2600</v>
      </c>
      <c r="K660" s="55">
        <v>2600</v>
      </c>
    </row>
    <row r="661" spans="1:11" ht="15">
      <c r="A661" s="55"/>
      <c r="B661" s="55" t="s">
        <v>572</v>
      </c>
      <c r="C661" s="55"/>
      <c r="D661" s="55"/>
      <c r="E661" s="55"/>
      <c r="F661" s="55"/>
      <c r="G661" s="110"/>
      <c r="H661" s="110"/>
      <c r="I661" s="55"/>
      <c r="J661" s="55"/>
      <c r="K661" s="55"/>
    </row>
    <row r="662" spans="1:11" ht="15">
      <c r="A662" s="55">
        <v>560</v>
      </c>
      <c r="B662" s="55" t="s">
        <v>777</v>
      </c>
      <c r="C662" s="55">
        <v>101470729</v>
      </c>
      <c r="D662" s="55" t="s">
        <v>14</v>
      </c>
      <c r="E662" s="55">
        <v>2600</v>
      </c>
      <c r="F662" s="55">
        <v>2011</v>
      </c>
      <c r="G662" s="110">
        <v>2011</v>
      </c>
      <c r="H662" s="110"/>
      <c r="I662" s="55">
        <v>1</v>
      </c>
      <c r="J662" s="55">
        <v>2600</v>
      </c>
      <c r="K662" s="55">
        <v>2600</v>
      </c>
    </row>
    <row r="663" spans="1:11" ht="15">
      <c r="A663" s="55"/>
      <c r="B663" s="55" t="s">
        <v>572</v>
      </c>
      <c r="C663" s="55"/>
      <c r="D663" s="55"/>
      <c r="E663" s="55"/>
      <c r="F663" s="55"/>
      <c r="G663" s="110"/>
      <c r="H663" s="110"/>
      <c r="I663" s="55"/>
      <c r="J663" s="55"/>
      <c r="K663" s="55"/>
    </row>
    <row r="664" spans="1:11" ht="15">
      <c r="A664" s="55"/>
      <c r="B664" s="57" t="s">
        <v>503</v>
      </c>
      <c r="C664" s="57"/>
      <c r="D664" s="57"/>
      <c r="E664" s="57"/>
      <c r="F664" s="57"/>
      <c r="G664" s="105"/>
      <c r="H664" s="105"/>
      <c r="I664" s="57"/>
      <c r="J664" s="57">
        <f>SUM(J637:J663)</f>
        <v>277087</v>
      </c>
      <c r="K664" s="57">
        <f>SUM(K637:K663)</f>
        <v>276868</v>
      </c>
    </row>
    <row r="665" spans="1:11" ht="15">
      <c r="A665" s="55"/>
      <c r="B665" s="55"/>
      <c r="C665" s="106" t="s">
        <v>152</v>
      </c>
      <c r="D665" s="107"/>
      <c r="E665" s="107"/>
      <c r="F665" s="107"/>
      <c r="G665" s="107"/>
      <c r="H665" s="107"/>
      <c r="I665" s="108"/>
      <c r="J665" s="55"/>
      <c r="K665" s="55"/>
    </row>
    <row r="666" spans="1:11" ht="15">
      <c r="A666" s="55">
        <v>561</v>
      </c>
      <c r="B666" s="55" t="s">
        <v>615</v>
      </c>
      <c r="C666" s="55">
        <v>101450137</v>
      </c>
      <c r="D666" s="55" t="s">
        <v>14</v>
      </c>
      <c r="E666" s="55">
        <v>530</v>
      </c>
      <c r="F666" s="55">
        <v>1981</v>
      </c>
      <c r="G666" s="110">
        <v>1981</v>
      </c>
      <c r="H666" s="110"/>
      <c r="I666" s="55">
        <v>1</v>
      </c>
      <c r="J666" s="55">
        <v>530</v>
      </c>
      <c r="K666" s="55">
        <v>530</v>
      </c>
    </row>
    <row r="667" spans="1:11" ht="15">
      <c r="A667" s="55">
        <v>562</v>
      </c>
      <c r="B667" s="55" t="s">
        <v>53</v>
      </c>
      <c r="C667" s="55">
        <v>101470410</v>
      </c>
      <c r="D667" s="55" t="s">
        <v>14</v>
      </c>
      <c r="E667" s="55">
        <v>775</v>
      </c>
      <c r="F667" s="55">
        <v>1991</v>
      </c>
      <c r="G667" s="110">
        <v>1991</v>
      </c>
      <c r="H667" s="110"/>
      <c r="I667" s="55">
        <v>1</v>
      </c>
      <c r="J667" s="55">
        <v>775</v>
      </c>
      <c r="K667" s="55">
        <v>775</v>
      </c>
    </row>
    <row r="668" spans="1:11" ht="15">
      <c r="A668" s="55">
        <v>563</v>
      </c>
      <c r="B668" s="55" t="s">
        <v>817</v>
      </c>
      <c r="C668" s="55">
        <v>101470419</v>
      </c>
      <c r="D668" s="55" t="s">
        <v>14</v>
      </c>
      <c r="E668" s="55">
        <v>161</v>
      </c>
      <c r="F668" s="55">
        <v>1988</v>
      </c>
      <c r="G668" s="110">
        <v>1988</v>
      </c>
      <c r="H668" s="110"/>
      <c r="I668" s="55">
        <v>1</v>
      </c>
      <c r="J668" s="55">
        <v>161</v>
      </c>
      <c r="K668" s="55">
        <v>161</v>
      </c>
    </row>
    <row r="669" spans="1:11" ht="15">
      <c r="A669" s="55">
        <v>564</v>
      </c>
      <c r="B669" s="55" t="s">
        <v>818</v>
      </c>
      <c r="C669" s="55">
        <v>101470240</v>
      </c>
      <c r="D669" s="55" t="s">
        <v>14</v>
      </c>
      <c r="E669" s="55">
        <v>189</v>
      </c>
      <c r="F669" s="55">
        <v>1985</v>
      </c>
      <c r="G669" s="110">
        <v>1985</v>
      </c>
      <c r="H669" s="110"/>
      <c r="I669" s="55">
        <v>1</v>
      </c>
      <c r="J669" s="55">
        <v>189</v>
      </c>
      <c r="K669" s="55">
        <v>189</v>
      </c>
    </row>
    <row r="670" spans="1:11" ht="15">
      <c r="A670" s="55">
        <v>565</v>
      </c>
      <c r="B670" s="55" t="s">
        <v>460</v>
      </c>
      <c r="C670" s="55">
        <v>101470421</v>
      </c>
      <c r="D670" s="55" t="s">
        <v>14</v>
      </c>
      <c r="E670" s="55">
        <v>158</v>
      </c>
      <c r="F670" s="55">
        <v>1983</v>
      </c>
      <c r="G670" s="110">
        <v>1983</v>
      </c>
      <c r="H670" s="110"/>
      <c r="I670" s="55">
        <v>1</v>
      </c>
      <c r="J670" s="55">
        <v>158</v>
      </c>
      <c r="K670" s="55">
        <v>158</v>
      </c>
    </row>
    <row r="671" spans="1:11" ht="15">
      <c r="A671" s="55">
        <v>566</v>
      </c>
      <c r="B671" s="55" t="s">
        <v>542</v>
      </c>
      <c r="C671" s="55">
        <v>101470422</v>
      </c>
      <c r="D671" s="55" t="s">
        <v>14</v>
      </c>
      <c r="E671" s="55">
        <v>196</v>
      </c>
      <c r="F671" s="55">
        <v>1983</v>
      </c>
      <c r="G671" s="110">
        <v>1983</v>
      </c>
      <c r="H671" s="110"/>
      <c r="I671" s="55">
        <v>1</v>
      </c>
      <c r="J671" s="55">
        <v>196</v>
      </c>
      <c r="K671" s="55">
        <v>196</v>
      </c>
    </row>
    <row r="672" spans="1:11" ht="15">
      <c r="A672" s="55">
        <v>567</v>
      </c>
      <c r="B672" s="55" t="s">
        <v>505</v>
      </c>
      <c r="C672" s="55">
        <v>101470423</v>
      </c>
      <c r="D672" s="55" t="s">
        <v>14</v>
      </c>
      <c r="E672" s="55">
        <v>194</v>
      </c>
      <c r="F672" s="55">
        <v>1984</v>
      </c>
      <c r="G672" s="110">
        <v>1984</v>
      </c>
      <c r="H672" s="110"/>
      <c r="I672" s="55">
        <v>1</v>
      </c>
      <c r="J672" s="55">
        <v>194</v>
      </c>
      <c r="K672" s="55">
        <v>194</v>
      </c>
    </row>
    <row r="673" spans="1:11" ht="15">
      <c r="A673" s="55">
        <v>568</v>
      </c>
      <c r="B673" s="55" t="s">
        <v>505</v>
      </c>
      <c r="C673" s="55">
        <v>101470424</v>
      </c>
      <c r="D673" s="55" t="s">
        <v>14</v>
      </c>
      <c r="E673" s="55">
        <v>194</v>
      </c>
      <c r="F673" s="55">
        <v>1984</v>
      </c>
      <c r="G673" s="110">
        <v>1984</v>
      </c>
      <c r="H673" s="110"/>
      <c r="I673" s="55">
        <v>1</v>
      </c>
      <c r="J673" s="55">
        <v>194</v>
      </c>
      <c r="K673" s="55">
        <v>194</v>
      </c>
    </row>
    <row r="674" spans="1:11" ht="15">
      <c r="A674" s="55">
        <v>569</v>
      </c>
      <c r="B674" s="55" t="s">
        <v>46</v>
      </c>
      <c r="C674" s="55">
        <v>101470432</v>
      </c>
      <c r="D674" s="55" t="s">
        <v>14</v>
      </c>
      <c r="E674" s="55">
        <v>166</v>
      </c>
      <c r="F674" s="55">
        <v>1997</v>
      </c>
      <c r="G674" s="110">
        <v>1997</v>
      </c>
      <c r="H674" s="110"/>
      <c r="I674" s="55">
        <v>1</v>
      </c>
      <c r="J674" s="55">
        <v>166</v>
      </c>
      <c r="K674" s="55">
        <v>166</v>
      </c>
    </row>
    <row r="675" spans="1:11" ht="15">
      <c r="A675" s="55">
        <v>570</v>
      </c>
      <c r="B675" s="55" t="s">
        <v>46</v>
      </c>
      <c r="C675" s="55">
        <v>101470433</v>
      </c>
      <c r="D675" s="55" t="s">
        <v>14</v>
      </c>
      <c r="E675" s="55">
        <v>166</v>
      </c>
      <c r="F675" s="55">
        <v>1997</v>
      </c>
      <c r="G675" s="110">
        <v>1997</v>
      </c>
      <c r="H675" s="110"/>
      <c r="I675" s="55">
        <v>1</v>
      </c>
      <c r="J675" s="55">
        <v>166</v>
      </c>
      <c r="K675" s="55">
        <v>166</v>
      </c>
    </row>
    <row r="676" spans="1:11" ht="15">
      <c r="A676" s="55">
        <v>571</v>
      </c>
      <c r="B676" s="55" t="s">
        <v>46</v>
      </c>
      <c r="C676" s="55">
        <v>101470434</v>
      </c>
      <c r="D676" s="55" t="s">
        <v>14</v>
      </c>
      <c r="E676" s="55">
        <v>166</v>
      </c>
      <c r="F676" s="55">
        <v>1997</v>
      </c>
      <c r="G676" s="110">
        <v>1997</v>
      </c>
      <c r="H676" s="110"/>
      <c r="I676" s="55">
        <v>1</v>
      </c>
      <c r="J676" s="55">
        <v>166</v>
      </c>
      <c r="K676" s="55">
        <v>166</v>
      </c>
    </row>
    <row r="677" spans="1:11" ht="15">
      <c r="A677" s="55">
        <v>572</v>
      </c>
      <c r="B677" s="55" t="s">
        <v>819</v>
      </c>
      <c r="C677" s="55">
        <v>101470436</v>
      </c>
      <c r="D677" s="55" t="s">
        <v>14</v>
      </c>
      <c r="E677" s="55">
        <v>1620</v>
      </c>
      <c r="F677" s="55">
        <v>1992</v>
      </c>
      <c r="G677" s="110">
        <v>1992</v>
      </c>
      <c r="H677" s="110"/>
      <c r="I677" s="55">
        <v>1</v>
      </c>
      <c r="J677" s="55">
        <v>1620</v>
      </c>
      <c r="K677" s="55">
        <v>1620</v>
      </c>
    </row>
    <row r="678" spans="1:11" ht="15">
      <c r="A678" s="55">
        <v>573</v>
      </c>
      <c r="B678" s="55" t="s">
        <v>820</v>
      </c>
      <c r="C678" s="55">
        <v>101470570</v>
      </c>
      <c r="D678" s="55" t="s">
        <v>14</v>
      </c>
      <c r="E678" s="55">
        <v>6109</v>
      </c>
      <c r="F678" s="55">
        <v>2004</v>
      </c>
      <c r="G678" s="110">
        <v>2004</v>
      </c>
      <c r="H678" s="110"/>
      <c r="I678" s="55">
        <v>1</v>
      </c>
      <c r="J678" s="55">
        <v>6109</v>
      </c>
      <c r="K678" s="55">
        <v>6109</v>
      </c>
    </row>
    <row r="679" spans="1:11" ht="15">
      <c r="A679" s="55">
        <v>574</v>
      </c>
      <c r="B679" s="55" t="s">
        <v>815</v>
      </c>
      <c r="C679" s="55">
        <v>101470622</v>
      </c>
      <c r="D679" s="55" t="s">
        <v>14</v>
      </c>
      <c r="E679" s="55">
        <v>23141</v>
      </c>
      <c r="F679" s="55">
        <v>2007</v>
      </c>
      <c r="G679" s="110">
        <v>2007</v>
      </c>
      <c r="H679" s="110"/>
      <c r="I679" s="55">
        <v>1</v>
      </c>
      <c r="J679" s="55">
        <v>23141</v>
      </c>
      <c r="K679" s="55">
        <v>23141</v>
      </c>
    </row>
    <row r="680" spans="1:11" ht="15">
      <c r="A680" s="55">
        <v>575</v>
      </c>
      <c r="B680" s="55" t="s">
        <v>821</v>
      </c>
      <c r="C680" s="55">
        <v>101440021</v>
      </c>
      <c r="D680" s="55" t="s">
        <v>14</v>
      </c>
      <c r="E680" s="55">
        <v>38294</v>
      </c>
      <c r="F680" s="55">
        <v>2007</v>
      </c>
      <c r="G680" s="110">
        <v>2007</v>
      </c>
      <c r="H680" s="110"/>
      <c r="I680" s="55">
        <v>1</v>
      </c>
      <c r="J680" s="55">
        <v>38294</v>
      </c>
      <c r="K680" s="55">
        <v>38294</v>
      </c>
    </row>
    <row r="681" spans="1:11" ht="15">
      <c r="A681" s="55">
        <v>576</v>
      </c>
      <c r="B681" s="55" t="s">
        <v>822</v>
      </c>
      <c r="C681" s="55">
        <v>101470631</v>
      </c>
      <c r="D681" s="55" t="s">
        <v>14</v>
      </c>
      <c r="E681" s="55">
        <v>29870</v>
      </c>
      <c r="F681" s="55">
        <v>2008</v>
      </c>
      <c r="G681" s="110">
        <v>2008</v>
      </c>
      <c r="H681" s="110"/>
      <c r="I681" s="55">
        <v>1</v>
      </c>
      <c r="J681" s="55">
        <v>29870</v>
      </c>
      <c r="K681" s="55">
        <v>29870</v>
      </c>
    </row>
    <row r="682" spans="1:11" ht="15">
      <c r="A682" s="55">
        <v>577</v>
      </c>
      <c r="B682" s="55" t="s">
        <v>823</v>
      </c>
      <c r="C682" s="55">
        <v>101470627</v>
      </c>
      <c r="D682" s="55" t="s">
        <v>14</v>
      </c>
      <c r="E682" s="55">
        <v>56028</v>
      </c>
      <c r="F682" s="55">
        <v>2008</v>
      </c>
      <c r="G682" s="110">
        <v>2008</v>
      </c>
      <c r="H682" s="110"/>
      <c r="I682" s="55">
        <v>1</v>
      </c>
      <c r="J682" s="55">
        <v>56028</v>
      </c>
      <c r="K682" s="55">
        <v>56028</v>
      </c>
    </row>
    <row r="683" spans="1:11" ht="15">
      <c r="A683" s="55">
        <v>578</v>
      </c>
      <c r="B683" s="55" t="s">
        <v>824</v>
      </c>
      <c r="C683" s="55">
        <v>101440022</v>
      </c>
      <c r="D683" s="55" t="s">
        <v>14</v>
      </c>
      <c r="E683" s="55">
        <v>71192</v>
      </c>
      <c r="F683" s="55">
        <v>2008</v>
      </c>
      <c r="G683" s="110">
        <v>2008</v>
      </c>
      <c r="H683" s="110"/>
      <c r="I683" s="55">
        <v>1</v>
      </c>
      <c r="J683" s="55">
        <v>71192</v>
      </c>
      <c r="K683" s="55">
        <v>71192</v>
      </c>
    </row>
    <row r="684" spans="1:11" ht="15">
      <c r="A684" s="55">
        <v>579</v>
      </c>
      <c r="B684" s="55" t="s">
        <v>825</v>
      </c>
      <c r="C684" s="55">
        <v>101470675</v>
      </c>
      <c r="D684" s="55" t="s">
        <v>14</v>
      </c>
      <c r="E684" s="55">
        <v>112530</v>
      </c>
      <c r="F684" s="55">
        <v>2009</v>
      </c>
      <c r="G684" s="110">
        <v>2009</v>
      </c>
      <c r="H684" s="110"/>
      <c r="I684" s="55">
        <v>1</v>
      </c>
      <c r="J684" s="55">
        <v>112530</v>
      </c>
      <c r="K684" s="55">
        <v>105780.5</v>
      </c>
    </row>
    <row r="685" spans="1:11" ht="15">
      <c r="A685" s="55">
        <v>580</v>
      </c>
      <c r="B685" s="55" t="s">
        <v>826</v>
      </c>
      <c r="C685" s="55">
        <v>101470682</v>
      </c>
      <c r="D685" s="55" t="s">
        <v>14</v>
      </c>
      <c r="E685" s="55">
        <v>2601</v>
      </c>
      <c r="F685" s="55">
        <v>2010</v>
      </c>
      <c r="G685" s="110">
        <v>2010</v>
      </c>
      <c r="H685" s="110"/>
      <c r="I685" s="55">
        <v>1</v>
      </c>
      <c r="J685" s="55">
        <v>2601</v>
      </c>
      <c r="K685" s="55">
        <v>2214.37</v>
      </c>
    </row>
    <row r="686" spans="1:11" ht="15">
      <c r="A686" s="55">
        <v>581</v>
      </c>
      <c r="B686" s="55" t="s">
        <v>827</v>
      </c>
      <c r="C686" s="55">
        <v>101470686</v>
      </c>
      <c r="D686" s="55" t="s">
        <v>14</v>
      </c>
      <c r="E686" s="55">
        <v>207482</v>
      </c>
      <c r="F686" s="55">
        <v>2010</v>
      </c>
      <c r="G686" s="110">
        <v>2010</v>
      </c>
      <c r="H686" s="110"/>
      <c r="I686" s="55">
        <v>1</v>
      </c>
      <c r="J686" s="55">
        <v>207482</v>
      </c>
      <c r="K686" s="55">
        <v>176358.48</v>
      </c>
    </row>
    <row r="687" spans="1:11" ht="15">
      <c r="A687" s="55">
        <v>582</v>
      </c>
      <c r="B687" s="55" t="s">
        <v>828</v>
      </c>
      <c r="C687" s="55">
        <v>101470687</v>
      </c>
      <c r="D687" s="55" t="s">
        <v>14</v>
      </c>
      <c r="E687" s="55">
        <v>242230</v>
      </c>
      <c r="F687" s="55">
        <v>2010</v>
      </c>
      <c r="G687" s="110">
        <v>2010</v>
      </c>
      <c r="H687" s="110"/>
      <c r="I687" s="55">
        <v>1</v>
      </c>
      <c r="J687" s="55">
        <v>242230</v>
      </c>
      <c r="K687" s="55">
        <v>205854.46</v>
      </c>
    </row>
    <row r="688" spans="1:11" ht="15">
      <c r="A688" s="55">
        <v>583</v>
      </c>
      <c r="B688" s="55" t="s">
        <v>622</v>
      </c>
      <c r="C688" s="55">
        <v>101470714</v>
      </c>
      <c r="D688" s="55" t="s">
        <v>14</v>
      </c>
      <c r="E688" s="55">
        <v>1678</v>
      </c>
      <c r="F688" s="55">
        <v>2011</v>
      </c>
      <c r="G688" s="110">
        <v>2011</v>
      </c>
      <c r="H688" s="110"/>
      <c r="I688" s="55">
        <v>1</v>
      </c>
      <c r="J688" s="55">
        <v>1678</v>
      </c>
      <c r="K688" s="55">
        <v>1203.52</v>
      </c>
    </row>
    <row r="689" spans="1:11" ht="15">
      <c r="A689" s="55">
        <v>584</v>
      </c>
      <c r="B689" s="55" t="s">
        <v>829</v>
      </c>
      <c r="C689" s="55">
        <v>101470564</v>
      </c>
      <c r="D689" s="55" t="s">
        <v>14</v>
      </c>
      <c r="E689" s="55">
        <v>67041</v>
      </c>
      <c r="F689" s="55">
        <v>2004</v>
      </c>
      <c r="G689" s="110">
        <v>2004</v>
      </c>
      <c r="H689" s="110"/>
      <c r="I689" s="55">
        <v>1</v>
      </c>
      <c r="J689" s="55">
        <v>67041</v>
      </c>
      <c r="K689" s="55">
        <v>67041</v>
      </c>
    </row>
    <row r="690" spans="1:11" ht="15">
      <c r="A690" s="55">
        <v>585</v>
      </c>
      <c r="B690" s="55" t="s">
        <v>46</v>
      </c>
      <c r="C690" s="55">
        <v>101470764</v>
      </c>
      <c r="D690" s="55" t="s">
        <v>14</v>
      </c>
      <c r="E690" s="55">
        <v>1500</v>
      </c>
      <c r="F690" s="55">
        <v>2013</v>
      </c>
      <c r="G690" s="110">
        <v>2013</v>
      </c>
      <c r="H690" s="110"/>
      <c r="I690" s="55">
        <v>1</v>
      </c>
      <c r="J690" s="55">
        <v>1500</v>
      </c>
      <c r="K690" s="55">
        <v>1500</v>
      </c>
    </row>
    <row r="691" spans="1:11" ht="15">
      <c r="A691" s="55">
        <v>586</v>
      </c>
      <c r="B691" s="55" t="s">
        <v>46</v>
      </c>
      <c r="C691" s="55">
        <v>101470765</v>
      </c>
      <c r="D691" s="55" t="s">
        <v>14</v>
      </c>
      <c r="E691" s="55">
        <v>1500</v>
      </c>
      <c r="F691" s="55">
        <v>2013</v>
      </c>
      <c r="G691" s="110">
        <v>2013</v>
      </c>
      <c r="H691" s="110"/>
      <c r="I691" s="55">
        <v>1</v>
      </c>
      <c r="J691" s="55">
        <v>1500</v>
      </c>
      <c r="K691" s="55">
        <v>1500</v>
      </c>
    </row>
    <row r="692" spans="1:11" ht="15">
      <c r="A692" s="55">
        <v>587</v>
      </c>
      <c r="B692" s="55" t="s">
        <v>46</v>
      </c>
      <c r="C692" s="55">
        <v>101470766</v>
      </c>
      <c r="D692" s="55" t="s">
        <v>14</v>
      </c>
      <c r="E692" s="55">
        <v>1500</v>
      </c>
      <c r="F692" s="55">
        <v>2013</v>
      </c>
      <c r="G692" s="110">
        <v>2013</v>
      </c>
      <c r="H692" s="110"/>
      <c r="I692" s="55">
        <v>1</v>
      </c>
      <c r="J692" s="55">
        <v>1500</v>
      </c>
      <c r="K692" s="55">
        <v>1500</v>
      </c>
    </row>
    <row r="693" spans="1:11" ht="15">
      <c r="A693" s="55">
        <v>588</v>
      </c>
      <c r="B693" s="55" t="s">
        <v>830</v>
      </c>
      <c r="C693" s="55">
        <v>101470772</v>
      </c>
      <c r="D693" s="55" t="s">
        <v>14</v>
      </c>
      <c r="E693" s="55">
        <v>3499</v>
      </c>
      <c r="F693" s="55">
        <v>2013</v>
      </c>
      <c r="G693" s="110">
        <v>2013</v>
      </c>
      <c r="H693" s="110"/>
      <c r="I693" s="55">
        <v>1</v>
      </c>
      <c r="J693" s="55">
        <v>3499</v>
      </c>
      <c r="K693" s="55">
        <v>1659.77</v>
      </c>
    </row>
    <row r="694" spans="1:11" ht="15">
      <c r="A694" s="55">
        <v>589</v>
      </c>
      <c r="B694" s="55" t="s">
        <v>831</v>
      </c>
      <c r="C694" s="55">
        <v>101470239</v>
      </c>
      <c r="D694" s="55" t="s">
        <v>14</v>
      </c>
      <c r="E694" s="55">
        <v>3044</v>
      </c>
      <c r="F694" s="55">
        <v>1981</v>
      </c>
      <c r="G694" s="110">
        <v>1981</v>
      </c>
      <c r="H694" s="110"/>
      <c r="I694" s="55">
        <v>1</v>
      </c>
      <c r="J694" s="55">
        <v>3044</v>
      </c>
      <c r="K694" s="55">
        <v>3044</v>
      </c>
    </row>
    <row r="695" spans="1:11" ht="15">
      <c r="A695" s="55">
        <v>590</v>
      </c>
      <c r="B695" s="55" t="s">
        <v>832</v>
      </c>
      <c r="C695" s="55">
        <v>101470795</v>
      </c>
      <c r="D695" s="55" t="s">
        <v>14</v>
      </c>
      <c r="E695" s="55">
        <v>282900</v>
      </c>
      <c r="F695" s="55">
        <v>2018</v>
      </c>
      <c r="G695" s="111">
        <v>2018</v>
      </c>
      <c r="H695" s="112"/>
      <c r="I695" s="55">
        <v>1</v>
      </c>
      <c r="J695" s="55">
        <v>282900</v>
      </c>
      <c r="K695" s="55">
        <v>0</v>
      </c>
    </row>
    <row r="696" spans="1:11" ht="15">
      <c r="A696" s="55"/>
      <c r="B696" s="57" t="s">
        <v>503</v>
      </c>
      <c r="C696" s="57"/>
      <c r="D696" s="57"/>
      <c r="E696" s="57"/>
      <c r="F696" s="57"/>
      <c r="G696" s="105"/>
      <c r="H696" s="105"/>
      <c r="I696" s="57"/>
      <c r="J696" s="57">
        <f>SUM(J666:J695)</f>
        <v>1156654</v>
      </c>
      <c r="K696" s="57">
        <f>SUM(K666:K695)</f>
        <v>796805.1</v>
      </c>
    </row>
    <row r="697" spans="1:11" ht="15">
      <c r="A697" s="55"/>
      <c r="B697" s="55"/>
      <c r="C697" s="111"/>
      <c r="D697" s="113"/>
      <c r="E697" s="113"/>
      <c r="F697" s="113"/>
      <c r="G697" s="113"/>
      <c r="H697" s="113"/>
      <c r="I697" s="112"/>
      <c r="J697" s="55"/>
      <c r="K697" s="55"/>
    </row>
    <row r="698" spans="1:11" ht="15">
      <c r="A698" s="55">
        <v>590</v>
      </c>
      <c r="B698" s="55" t="s">
        <v>833</v>
      </c>
      <c r="C698" s="55">
        <v>101470732</v>
      </c>
      <c r="D698" s="55" t="s">
        <v>834</v>
      </c>
      <c r="E698" s="55">
        <v>9000</v>
      </c>
      <c r="F698" s="55">
        <v>2011</v>
      </c>
      <c r="G698" s="110">
        <v>2011</v>
      </c>
      <c r="H698" s="110"/>
      <c r="I698" s="55">
        <v>1</v>
      </c>
      <c r="J698" s="55">
        <v>9000</v>
      </c>
      <c r="K698" s="55">
        <v>9000</v>
      </c>
    </row>
    <row r="699" spans="1:11" ht="15">
      <c r="A699" s="55"/>
      <c r="B699" s="57" t="s">
        <v>503</v>
      </c>
      <c r="C699" s="57"/>
      <c r="D699" s="57"/>
      <c r="E699" s="57"/>
      <c r="F699" s="57"/>
      <c r="G699" s="105"/>
      <c r="H699" s="105"/>
      <c r="I699" s="57"/>
      <c r="J699" s="57">
        <v>9000</v>
      </c>
      <c r="K699" s="57">
        <v>9000</v>
      </c>
    </row>
    <row r="700" spans="1:11" ht="15">
      <c r="A700" s="55"/>
      <c r="B700" s="55"/>
      <c r="C700" s="106" t="s">
        <v>835</v>
      </c>
      <c r="D700" s="107"/>
      <c r="E700" s="107"/>
      <c r="F700" s="107"/>
      <c r="G700" s="107"/>
      <c r="H700" s="107"/>
      <c r="I700" s="108"/>
      <c r="J700" s="55"/>
      <c r="K700" s="55"/>
    </row>
    <row r="701" spans="1:11" ht="15">
      <c r="A701" s="55">
        <v>591</v>
      </c>
      <c r="B701" s="55" t="s">
        <v>836</v>
      </c>
      <c r="C701" s="55">
        <v>101460047</v>
      </c>
      <c r="D701" s="55" t="s">
        <v>14</v>
      </c>
      <c r="E701" s="55">
        <v>7289</v>
      </c>
      <c r="F701" s="55">
        <v>2015</v>
      </c>
      <c r="G701" s="110">
        <v>2015</v>
      </c>
      <c r="H701" s="110"/>
      <c r="I701" s="55">
        <v>1</v>
      </c>
      <c r="J701" s="55">
        <v>7289</v>
      </c>
      <c r="K701" s="55">
        <v>2005.23</v>
      </c>
    </row>
    <row r="702" spans="1:11" ht="15">
      <c r="A702" s="55">
        <v>592</v>
      </c>
      <c r="B702" s="55" t="s">
        <v>837</v>
      </c>
      <c r="C702" s="55">
        <v>101460046</v>
      </c>
      <c r="D702" s="55" t="s">
        <v>14</v>
      </c>
      <c r="E702" s="55">
        <v>2599</v>
      </c>
      <c r="F702" s="55">
        <v>2011</v>
      </c>
      <c r="G702" s="110">
        <v>2011</v>
      </c>
      <c r="H702" s="110"/>
      <c r="I702" s="55">
        <v>1</v>
      </c>
      <c r="J702" s="55">
        <v>2599</v>
      </c>
      <c r="K702" s="55">
        <v>1325.83</v>
      </c>
    </row>
    <row r="703" spans="1:11" ht="15">
      <c r="A703" s="55"/>
      <c r="B703" s="57" t="s">
        <v>503</v>
      </c>
      <c r="C703" s="57"/>
      <c r="D703" s="57"/>
      <c r="E703" s="57"/>
      <c r="F703" s="57"/>
      <c r="G703" s="105"/>
      <c r="H703" s="105"/>
      <c r="I703" s="57"/>
      <c r="J703" s="57">
        <f>SUM(J701:J702)</f>
        <v>9888</v>
      </c>
      <c r="K703" s="57">
        <f>SUM(K701:K702)</f>
        <v>3331.06</v>
      </c>
    </row>
    <row r="704" spans="1:11" ht="15">
      <c r="A704" s="55"/>
      <c r="B704" s="55"/>
      <c r="C704" s="106" t="s">
        <v>106</v>
      </c>
      <c r="D704" s="107"/>
      <c r="E704" s="107"/>
      <c r="F704" s="107"/>
      <c r="G704" s="107"/>
      <c r="H704" s="107"/>
      <c r="I704" s="108"/>
      <c r="J704" s="55"/>
      <c r="K704" s="55"/>
    </row>
    <row r="705" spans="1:11" ht="15">
      <c r="A705" s="55">
        <v>593</v>
      </c>
      <c r="B705" s="55" t="s">
        <v>838</v>
      </c>
      <c r="C705" s="55">
        <v>101490176</v>
      </c>
      <c r="D705" s="55" t="s">
        <v>14</v>
      </c>
      <c r="E705" s="55">
        <v>1023</v>
      </c>
      <c r="F705" s="55">
        <v>1967</v>
      </c>
      <c r="G705" s="110">
        <v>1967</v>
      </c>
      <c r="H705" s="110"/>
      <c r="I705" s="55">
        <v>1</v>
      </c>
      <c r="J705" s="55">
        <v>1023</v>
      </c>
      <c r="K705" s="55">
        <v>1023</v>
      </c>
    </row>
    <row r="706" spans="1:11" ht="15">
      <c r="A706" s="55">
        <v>594</v>
      </c>
      <c r="B706" s="55" t="s">
        <v>511</v>
      </c>
      <c r="C706" s="55">
        <v>101470441</v>
      </c>
      <c r="D706" s="55" t="s">
        <v>14</v>
      </c>
      <c r="E706" s="55">
        <v>157</v>
      </c>
      <c r="F706" s="55">
        <v>1979</v>
      </c>
      <c r="G706" s="110">
        <v>1979</v>
      </c>
      <c r="H706" s="110"/>
      <c r="I706" s="55">
        <v>1</v>
      </c>
      <c r="J706" s="55">
        <v>157</v>
      </c>
      <c r="K706" s="55">
        <v>157</v>
      </c>
    </row>
    <row r="707" spans="1:11" ht="15">
      <c r="A707" s="55">
        <v>595</v>
      </c>
      <c r="B707" s="55" t="s">
        <v>511</v>
      </c>
      <c r="C707" s="55">
        <v>101470442</v>
      </c>
      <c r="D707" s="55" t="s">
        <v>14</v>
      </c>
      <c r="E707" s="55">
        <v>159</v>
      </c>
      <c r="F707" s="55">
        <v>1979</v>
      </c>
      <c r="G707" s="110">
        <v>1979</v>
      </c>
      <c r="H707" s="110"/>
      <c r="I707" s="55">
        <v>1</v>
      </c>
      <c r="J707" s="55">
        <v>159</v>
      </c>
      <c r="K707" s="55">
        <v>159</v>
      </c>
    </row>
    <row r="708" spans="1:11" ht="15">
      <c r="A708" s="55">
        <v>596</v>
      </c>
      <c r="B708" s="55" t="s">
        <v>839</v>
      </c>
      <c r="C708" s="55">
        <v>101470443</v>
      </c>
      <c r="D708" s="55" t="s">
        <v>14</v>
      </c>
      <c r="E708" s="55">
        <v>326</v>
      </c>
      <c r="F708" s="55">
        <v>1993</v>
      </c>
      <c r="G708" s="110">
        <v>1993</v>
      </c>
      <c r="H708" s="110"/>
      <c r="I708" s="55">
        <v>1</v>
      </c>
      <c r="J708" s="55">
        <v>326</v>
      </c>
      <c r="K708" s="55">
        <v>326</v>
      </c>
    </row>
    <row r="709" spans="1:11" ht="15">
      <c r="A709" s="55">
        <v>597</v>
      </c>
      <c r="B709" s="55" t="s">
        <v>840</v>
      </c>
      <c r="C709" s="55">
        <v>101470446</v>
      </c>
      <c r="D709" s="55" t="s">
        <v>14</v>
      </c>
      <c r="E709" s="55">
        <v>576</v>
      </c>
      <c r="F709" s="55">
        <v>1979</v>
      </c>
      <c r="G709" s="110">
        <v>1979</v>
      </c>
      <c r="H709" s="110"/>
      <c r="I709" s="55">
        <v>1</v>
      </c>
      <c r="J709" s="55">
        <v>576</v>
      </c>
      <c r="K709" s="55">
        <v>576</v>
      </c>
    </row>
    <row r="710" spans="1:11" ht="15">
      <c r="A710" s="55">
        <v>598</v>
      </c>
      <c r="B710" s="55" t="s">
        <v>841</v>
      </c>
      <c r="C710" s="55">
        <v>101470447</v>
      </c>
      <c r="D710" s="55" t="s">
        <v>14</v>
      </c>
      <c r="E710" s="55">
        <v>904</v>
      </c>
      <c r="F710" s="55">
        <v>1983</v>
      </c>
      <c r="G710" s="110">
        <v>1983</v>
      </c>
      <c r="H710" s="110"/>
      <c r="I710" s="55">
        <v>1</v>
      </c>
      <c r="J710" s="55">
        <v>904</v>
      </c>
      <c r="K710" s="55">
        <v>904</v>
      </c>
    </row>
    <row r="711" spans="1:11" ht="15">
      <c r="A711" s="55"/>
      <c r="B711" s="55" t="s">
        <v>842</v>
      </c>
      <c r="C711" s="55"/>
      <c r="D711" s="55"/>
      <c r="E711" s="55"/>
      <c r="F711" s="55"/>
      <c r="G711" s="110"/>
      <c r="H711" s="110"/>
      <c r="I711" s="55"/>
      <c r="J711" s="55"/>
      <c r="K711" s="55"/>
    </row>
    <row r="712" spans="1:11" ht="15">
      <c r="A712" s="55">
        <v>599</v>
      </c>
      <c r="B712" s="55" t="s">
        <v>843</v>
      </c>
      <c r="C712" s="55">
        <v>101470448</v>
      </c>
      <c r="D712" s="55" t="s">
        <v>14</v>
      </c>
      <c r="E712" s="55">
        <v>194</v>
      </c>
      <c r="F712" s="55">
        <v>1984</v>
      </c>
      <c r="G712" s="110">
        <v>1984</v>
      </c>
      <c r="H712" s="110"/>
      <c r="I712" s="55">
        <v>1</v>
      </c>
      <c r="J712" s="55">
        <v>194</v>
      </c>
      <c r="K712" s="55">
        <v>194</v>
      </c>
    </row>
    <row r="713" spans="1:11" ht="15">
      <c r="A713" s="55">
        <v>600</v>
      </c>
      <c r="B713" s="55" t="s">
        <v>542</v>
      </c>
      <c r="C713" s="55">
        <v>101470452</v>
      </c>
      <c r="D713" s="55" t="s">
        <v>14</v>
      </c>
      <c r="E713" s="55">
        <v>214</v>
      </c>
      <c r="F713" s="55">
        <v>1980</v>
      </c>
      <c r="G713" s="110">
        <v>1980</v>
      </c>
      <c r="H713" s="110"/>
      <c r="I713" s="55">
        <v>1</v>
      </c>
      <c r="J713" s="55">
        <v>214</v>
      </c>
      <c r="K713" s="55">
        <v>214</v>
      </c>
    </row>
    <row r="714" spans="1:11" ht="15">
      <c r="A714" s="55">
        <v>601</v>
      </c>
      <c r="B714" s="55" t="s">
        <v>844</v>
      </c>
      <c r="C714" s="55">
        <v>101470453</v>
      </c>
      <c r="D714" s="55" t="s">
        <v>14</v>
      </c>
      <c r="E714" s="55">
        <v>363</v>
      </c>
      <c r="F714" s="55">
        <v>1987</v>
      </c>
      <c r="G714" s="110">
        <v>1987</v>
      </c>
      <c r="H714" s="110"/>
      <c r="I714" s="55">
        <v>1</v>
      </c>
      <c r="J714" s="55">
        <v>363</v>
      </c>
      <c r="K714" s="55">
        <v>363</v>
      </c>
    </row>
    <row r="715" spans="1:11" ht="15">
      <c r="A715" s="55">
        <v>602</v>
      </c>
      <c r="B715" s="55" t="s">
        <v>521</v>
      </c>
      <c r="C715" s="55">
        <v>101470455</v>
      </c>
      <c r="D715" s="55" t="s">
        <v>14</v>
      </c>
      <c r="E715" s="55">
        <v>869</v>
      </c>
      <c r="F715" s="55">
        <v>1960</v>
      </c>
      <c r="G715" s="110">
        <v>1960</v>
      </c>
      <c r="H715" s="110"/>
      <c r="I715" s="55">
        <v>1</v>
      </c>
      <c r="J715" s="55">
        <v>869</v>
      </c>
      <c r="K715" s="55">
        <v>869</v>
      </c>
    </row>
    <row r="716" spans="1:11" ht="15">
      <c r="A716" s="55">
        <v>603</v>
      </c>
      <c r="B716" s="55" t="s">
        <v>845</v>
      </c>
      <c r="C716" s="55">
        <v>101470458</v>
      </c>
      <c r="D716" s="55" t="s">
        <v>14</v>
      </c>
      <c r="E716" s="55">
        <v>6104</v>
      </c>
      <c r="F716" s="55">
        <v>1981</v>
      </c>
      <c r="G716" s="110">
        <v>1981</v>
      </c>
      <c r="H716" s="110"/>
      <c r="I716" s="55">
        <v>1</v>
      </c>
      <c r="J716" s="55">
        <v>6104</v>
      </c>
      <c r="K716" s="55">
        <v>6104</v>
      </c>
    </row>
    <row r="717" spans="1:11" ht="15">
      <c r="A717" s="55">
        <v>604</v>
      </c>
      <c r="B717" s="55" t="s">
        <v>846</v>
      </c>
      <c r="C717" s="55">
        <v>101470459</v>
      </c>
      <c r="D717" s="55" t="s">
        <v>14</v>
      </c>
      <c r="E717" s="55">
        <v>214</v>
      </c>
      <c r="F717" s="55">
        <v>1979</v>
      </c>
      <c r="G717" s="110">
        <v>1979</v>
      </c>
      <c r="H717" s="110"/>
      <c r="I717" s="55">
        <v>1</v>
      </c>
      <c r="J717" s="55">
        <v>214</v>
      </c>
      <c r="K717" s="55">
        <v>214</v>
      </c>
    </row>
    <row r="718" spans="1:11" ht="15">
      <c r="A718" s="55">
        <v>605</v>
      </c>
      <c r="B718" s="55" t="s">
        <v>847</v>
      </c>
      <c r="C718" s="55">
        <v>101470460</v>
      </c>
      <c r="D718" s="55" t="s">
        <v>14</v>
      </c>
      <c r="E718" s="55">
        <v>161</v>
      </c>
      <c r="F718" s="55">
        <v>1979</v>
      </c>
      <c r="G718" s="110">
        <v>1979</v>
      </c>
      <c r="H718" s="110"/>
      <c r="I718" s="55">
        <v>1</v>
      </c>
      <c r="J718" s="55">
        <v>161</v>
      </c>
      <c r="K718" s="55">
        <v>161</v>
      </c>
    </row>
    <row r="719" spans="1:11" ht="15">
      <c r="A719" s="55">
        <v>606</v>
      </c>
      <c r="B719" s="55" t="s">
        <v>840</v>
      </c>
      <c r="C719" s="55">
        <v>101470461</v>
      </c>
      <c r="D719" s="55" t="s">
        <v>14</v>
      </c>
      <c r="E719" s="55">
        <v>987</v>
      </c>
      <c r="F719" s="55">
        <v>1984</v>
      </c>
      <c r="G719" s="110">
        <v>1984</v>
      </c>
      <c r="H719" s="110"/>
      <c r="I719" s="55">
        <v>1</v>
      </c>
      <c r="J719" s="55">
        <v>987</v>
      </c>
      <c r="K719" s="55">
        <v>987</v>
      </c>
    </row>
    <row r="720" spans="1:11" ht="15">
      <c r="A720" s="55">
        <v>607</v>
      </c>
      <c r="B720" s="55" t="s">
        <v>483</v>
      </c>
      <c r="C720" s="55">
        <v>101470463</v>
      </c>
      <c r="D720" s="55" t="s">
        <v>14</v>
      </c>
      <c r="E720" s="55">
        <v>312</v>
      </c>
      <c r="F720" s="55">
        <v>1983</v>
      </c>
      <c r="G720" s="110">
        <v>1983</v>
      </c>
      <c r="H720" s="110"/>
      <c r="I720" s="55">
        <v>1</v>
      </c>
      <c r="J720" s="55">
        <v>312</v>
      </c>
      <c r="K720" s="55">
        <v>312</v>
      </c>
    </row>
    <row r="721" spans="1:11" ht="15">
      <c r="A721" s="55">
        <v>608</v>
      </c>
      <c r="B721" s="55" t="s">
        <v>848</v>
      </c>
      <c r="C721" s="55">
        <v>101450145</v>
      </c>
      <c r="D721" s="55" t="s">
        <v>14</v>
      </c>
      <c r="E721" s="55">
        <v>243</v>
      </c>
      <c r="F721" s="55">
        <v>1967</v>
      </c>
      <c r="G721" s="110">
        <v>1967</v>
      </c>
      <c r="H721" s="110"/>
      <c r="I721" s="55">
        <v>1</v>
      </c>
      <c r="J721" s="55">
        <v>243</v>
      </c>
      <c r="K721" s="55">
        <v>243</v>
      </c>
    </row>
    <row r="722" spans="1:11" ht="15">
      <c r="A722" s="55">
        <v>609</v>
      </c>
      <c r="B722" s="55" t="s">
        <v>849</v>
      </c>
      <c r="C722" s="55">
        <v>101450146</v>
      </c>
      <c r="D722" s="55" t="s">
        <v>14</v>
      </c>
      <c r="E722" s="55">
        <v>1909</v>
      </c>
      <c r="F722" s="55">
        <v>1983</v>
      </c>
      <c r="G722" s="110">
        <v>1983</v>
      </c>
      <c r="H722" s="110"/>
      <c r="I722" s="55">
        <v>1</v>
      </c>
      <c r="J722" s="55">
        <v>1909</v>
      </c>
      <c r="K722" s="55">
        <v>1909</v>
      </c>
    </row>
    <row r="723" spans="1:11" ht="15">
      <c r="A723" s="55">
        <v>610</v>
      </c>
      <c r="B723" s="55" t="s">
        <v>168</v>
      </c>
      <c r="C723" s="55">
        <v>101470464</v>
      </c>
      <c r="D723" s="55" t="s">
        <v>14</v>
      </c>
      <c r="E723" s="55">
        <v>159</v>
      </c>
      <c r="F723" s="55">
        <v>1979</v>
      </c>
      <c r="G723" s="110">
        <v>1979</v>
      </c>
      <c r="H723" s="110"/>
      <c r="I723" s="55">
        <v>1</v>
      </c>
      <c r="J723" s="55">
        <v>159</v>
      </c>
      <c r="K723" s="55">
        <v>159</v>
      </c>
    </row>
    <row r="724" spans="1:11" ht="15">
      <c r="A724" s="55">
        <v>611</v>
      </c>
      <c r="B724" s="55" t="s">
        <v>168</v>
      </c>
      <c r="C724" s="55">
        <v>101470465</v>
      </c>
      <c r="D724" s="55" t="s">
        <v>14</v>
      </c>
      <c r="E724" s="55">
        <v>157</v>
      </c>
      <c r="F724" s="55">
        <v>1979</v>
      </c>
      <c r="G724" s="110">
        <v>1979</v>
      </c>
      <c r="H724" s="110"/>
      <c r="I724" s="55">
        <v>1</v>
      </c>
      <c r="J724" s="55">
        <v>157</v>
      </c>
      <c r="K724" s="55">
        <v>157</v>
      </c>
    </row>
    <row r="725" spans="1:11" ht="15">
      <c r="A725" s="55">
        <v>612</v>
      </c>
      <c r="B725" s="55" t="s">
        <v>511</v>
      </c>
      <c r="C725" s="55">
        <v>101470466</v>
      </c>
      <c r="D725" s="55" t="s">
        <v>14</v>
      </c>
      <c r="E725" s="55">
        <v>157</v>
      </c>
      <c r="F725" s="55">
        <v>1979</v>
      </c>
      <c r="G725" s="110">
        <v>1979</v>
      </c>
      <c r="H725" s="110"/>
      <c r="I725" s="55">
        <v>1</v>
      </c>
      <c r="J725" s="55">
        <v>157</v>
      </c>
      <c r="K725" s="55">
        <v>157</v>
      </c>
    </row>
    <row r="726" spans="1:11" ht="15">
      <c r="A726" s="55">
        <v>613</v>
      </c>
      <c r="B726" s="55" t="s">
        <v>850</v>
      </c>
      <c r="C726" s="55">
        <v>101470467</v>
      </c>
      <c r="D726" s="55" t="s">
        <v>14</v>
      </c>
      <c r="E726" s="55">
        <v>1606</v>
      </c>
      <c r="F726" s="55">
        <v>1980</v>
      </c>
      <c r="G726" s="110">
        <v>1980</v>
      </c>
      <c r="H726" s="110"/>
      <c r="I726" s="55">
        <v>1</v>
      </c>
      <c r="J726" s="55">
        <v>1606</v>
      </c>
      <c r="K726" s="55">
        <v>1606</v>
      </c>
    </row>
    <row r="727" spans="1:11" ht="15">
      <c r="A727" s="55">
        <v>614</v>
      </c>
      <c r="B727" s="55" t="s">
        <v>851</v>
      </c>
      <c r="C727" s="55">
        <v>101470468</v>
      </c>
      <c r="D727" s="55" t="s">
        <v>14</v>
      </c>
      <c r="E727" s="55">
        <v>439</v>
      </c>
      <c r="F727" s="55">
        <v>1966</v>
      </c>
      <c r="G727" s="110">
        <v>1966</v>
      </c>
      <c r="H727" s="110"/>
      <c r="I727" s="55">
        <v>1</v>
      </c>
      <c r="J727" s="55">
        <v>439</v>
      </c>
      <c r="K727" s="55">
        <v>439</v>
      </c>
    </row>
    <row r="728" spans="1:11" ht="15">
      <c r="A728" s="55">
        <v>615</v>
      </c>
      <c r="B728" s="55" t="s">
        <v>851</v>
      </c>
      <c r="C728" s="55">
        <v>101470469</v>
      </c>
      <c r="D728" s="55" t="s">
        <v>14</v>
      </c>
      <c r="E728" s="55">
        <v>439</v>
      </c>
      <c r="F728" s="55">
        <v>1967</v>
      </c>
      <c r="G728" s="110">
        <v>1967</v>
      </c>
      <c r="H728" s="110"/>
      <c r="I728" s="55">
        <v>1</v>
      </c>
      <c r="J728" s="55">
        <v>439</v>
      </c>
      <c r="K728" s="55">
        <v>439</v>
      </c>
    </row>
    <row r="729" spans="1:11" ht="15">
      <c r="A729" s="55">
        <v>616</v>
      </c>
      <c r="B729" s="55" t="s">
        <v>852</v>
      </c>
      <c r="C729" s="55">
        <v>101470470</v>
      </c>
      <c r="D729" s="55" t="s">
        <v>14</v>
      </c>
      <c r="E729" s="55">
        <v>658</v>
      </c>
      <c r="F729" s="55">
        <v>1980</v>
      </c>
      <c r="G729" s="110">
        <v>1980</v>
      </c>
      <c r="H729" s="110"/>
      <c r="I729" s="55">
        <v>1</v>
      </c>
      <c r="J729" s="55">
        <v>658</v>
      </c>
      <c r="K729" s="55">
        <v>658</v>
      </c>
    </row>
    <row r="730" spans="1:11" ht="15">
      <c r="A730" s="55">
        <v>617</v>
      </c>
      <c r="B730" s="55" t="s">
        <v>853</v>
      </c>
      <c r="C730" s="55">
        <v>101470472</v>
      </c>
      <c r="D730" s="55" t="s">
        <v>14</v>
      </c>
      <c r="E730" s="55">
        <v>99</v>
      </c>
      <c r="F730" s="55">
        <v>1993</v>
      </c>
      <c r="G730" s="110">
        <v>1993</v>
      </c>
      <c r="H730" s="110"/>
      <c r="I730" s="55">
        <v>1</v>
      </c>
      <c r="J730" s="55">
        <v>99</v>
      </c>
      <c r="K730" s="55">
        <v>99</v>
      </c>
    </row>
    <row r="731" spans="1:11" ht="15">
      <c r="A731" s="55">
        <v>618</v>
      </c>
      <c r="B731" s="55" t="s">
        <v>854</v>
      </c>
      <c r="C731" s="55">
        <v>101450187</v>
      </c>
      <c r="D731" s="55" t="s">
        <v>14</v>
      </c>
      <c r="E731" s="55">
        <v>3792</v>
      </c>
      <c r="F731" s="55">
        <v>2008</v>
      </c>
      <c r="G731" s="110">
        <v>2008</v>
      </c>
      <c r="H731" s="110"/>
      <c r="I731" s="55">
        <v>1</v>
      </c>
      <c r="J731" s="55">
        <v>3792</v>
      </c>
      <c r="K731" s="55">
        <v>3792</v>
      </c>
    </row>
    <row r="732" spans="1:11" ht="15">
      <c r="A732" s="55">
        <v>619</v>
      </c>
      <c r="B732" s="55" t="s">
        <v>855</v>
      </c>
      <c r="C732" s="55">
        <v>101450194</v>
      </c>
      <c r="D732" s="55" t="s">
        <v>14</v>
      </c>
      <c r="E732" s="55">
        <v>4825</v>
      </c>
      <c r="F732" s="55">
        <v>2008</v>
      </c>
      <c r="G732" s="110">
        <v>2008</v>
      </c>
      <c r="H732" s="110"/>
      <c r="I732" s="55">
        <v>1</v>
      </c>
      <c r="J732" s="55">
        <v>4825</v>
      </c>
      <c r="K732" s="55">
        <v>4825</v>
      </c>
    </row>
    <row r="733" spans="1:11" ht="15">
      <c r="A733" s="55"/>
      <c r="B733" s="57" t="s">
        <v>503</v>
      </c>
      <c r="C733" s="57"/>
      <c r="D733" s="57"/>
      <c r="E733" s="57"/>
      <c r="F733" s="57"/>
      <c r="G733" s="105"/>
      <c r="H733" s="105"/>
      <c r="I733" s="57"/>
      <c r="J733" s="57">
        <f>SUM(J705:J732)</f>
        <v>27046</v>
      </c>
      <c r="K733" s="57">
        <f>SUM(K705:K732)</f>
        <v>27046</v>
      </c>
    </row>
    <row r="734" spans="1:11" ht="15">
      <c r="A734" s="55"/>
      <c r="B734" s="55"/>
      <c r="C734" s="106" t="s">
        <v>177</v>
      </c>
      <c r="D734" s="107"/>
      <c r="E734" s="107"/>
      <c r="F734" s="107"/>
      <c r="G734" s="107"/>
      <c r="H734" s="107"/>
      <c r="I734" s="108"/>
      <c r="J734" s="55"/>
      <c r="K734" s="55"/>
    </row>
    <row r="735" spans="1:11" ht="15">
      <c r="A735" s="55">
        <v>620</v>
      </c>
      <c r="B735" s="55" t="s">
        <v>53</v>
      </c>
      <c r="C735" s="55">
        <v>101470500</v>
      </c>
      <c r="D735" s="55" t="s">
        <v>14</v>
      </c>
      <c r="E735" s="55">
        <v>188</v>
      </c>
      <c r="F735" s="55">
        <v>1985</v>
      </c>
      <c r="G735" s="110">
        <v>1985</v>
      </c>
      <c r="H735" s="110"/>
      <c r="I735" s="55">
        <v>1</v>
      </c>
      <c r="J735" s="55">
        <v>188</v>
      </c>
      <c r="K735" s="55">
        <v>188</v>
      </c>
    </row>
    <row r="736" spans="1:11" ht="15">
      <c r="A736" s="55">
        <v>621</v>
      </c>
      <c r="B736" s="55" t="s">
        <v>856</v>
      </c>
      <c r="C736" s="55">
        <v>101470501</v>
      </c>
      <c r="D736" s="55" t="s">
        <v>14</v>
      </c>
      <c r="E736" s="55">
        <v>1768</v>
      </c>
      <c r="F736" s="55">
        <v>1985</v>
      </c>
      <c r="G736" s="110">
        <v>1985</v>
      </c>
      <c r="H736" s="110"/>
      <c r="I736" s="55">
        <v>1</v>
      </c>
      <c r="J736" s="55">
        <v>1768</v>
      </c>
      <c r="K736" s="55">
        <v>1768</v>
      </c>
    </row>
    <row r="737" spans="1:11" ht="15">
      <c r="A737" s="55">
        <v>622</v>
      </c>
      <c r="B737" s="55" t="s">
        <v>460</v>
      </c>
      <c r="C737" s="55">
        <v>101470502</v>
      </c>
      <c r="D737" s="55" t="s">
        <v>14</v>
      </c>
      <c r="E737" s="55">
        <v>158</v>
      </c>
      <c r="F737" s="55">
        <v>1984</v>
      </c>
      <c r="G737" s="110">
        <v>1984</v>
      </c>
      <c r="H737" s="110"/>
      <c r="I737" s="55">
        <v>1</v>
      </c>
      <c r="J737" s="55">
        <v>158</v>
      </c>
      <c r="K737" s="55">
        <v>158</v>
      </c>
    </row>
    <row r="738" spans="1:11" ht="15">
      <c r="A738" s="55">
        <v>623</v>
      </c>
      <c r="B738" s="55" t="s">
        <v>53</v>
      </c>
      <c r="C738" s="55">
        <v>101470503</v>
      </c>
      <c r="D738" s="55" t="s">
        <v>14</v>
      </c>
      <c r="E738" s="55">
        <v>161</v>
      </c>
      <c r="F738" s="55">
        <v>1979</v>
      </c>
      <c r="G738" s="110">
        <v>1979</v>
      </c>
      <c r="H738" s="110"/>
      <c r="I738" s="55">
        <v>1</v>
      </c>
      <c r="J738" s="55">
        <v>161</v>
      </c>
      <c r="K738" s="55">
        <v>161</v>
      </c>
    </row>
    <row r="739" spans="1:11" ht="15">
      <c r="A739" s="55">
        <v>624</v>
      </c>
      <c r="B739" s="55" t="s">
        <v>542</v>
      </c>
      <c r="C739" s="55">
        <v>101470504</v>
      </c>
      <c r="D739" s="55" t="s">
        <v>14</v>
      </c>
      <c r="E739" s="55">
        <v>559</v>
      </c>
      <c r="F739" s="55">
        <v>1984</v>
      </c>
      <c r="G739" s="110">
        <v>1984</v>
      </c>
      <c r="H739" s="110"/>
      <c r="I739" s="55">
        <v>1</v>
      </c>
      <c r="J739" s="55">
        <v>559</v>
      </c>
      <c r="K739" s="55">
        <v>559</v>
      </c>
    </row>
    <row r="740" spans="1:11" ht="15">
      <c r="A740" s="55">
        <v>625</v>
      </c>
      <c r="B740" s="55" t="s">
        <v>460</v>
      </c>
      <c r="C740" s="55">
        <v>101470486</v>
      </c>
      <c r="D740" s="55" t="s">
        <v>14</v>
      </c>
      <c r="E740" s="55">
        <v>156</v>
      </c>
      <c r="F740" s="55">
        <v>1983</v>
      </c>
      <c r="G740" s="110">
        <v>1983</v>
      </c>
      <c r="H740" s="110"/>
      <c r="I740" s="55">
        <v>1</v>
      </c>
      <c r="J740" s="55">
        <v>156</v>
      </c>
      <c r="K740" s="55">
        <v>156</v>
      </c>
    </row>
    <row r="741" spans="1:11" ht="15">
      <c r="A741" s="55">
        <v>626</v>
      </c>
      <c r="B741" s="55" t="s">
        <v>857</v>
      </c>
      <c r="C741" s="55">
        <v>101470506</v>
      </c>
      <c r="D741" s="55" t="s">
        <v>14</v>
      </c>
      <c r="E741" s="55">
        <v>7595</v>
      </c>
      <c r="F741" s="55">
        <v>1993</v>
      </c>
      <c r="G741" s="110">
        <v>1993</v>
      </c>
      <c r="H741" s="110"/>
      <c r="I741" s="55">
        <v>1</v>
      </c>
      <c r="J741" s="55">
        <v>7595</v>
      </c>
      <c r="K741" s="55">
        <v>7595</v>
      </c>
    </row>
    <row r="742" spans="1:11" ht="15">
      <c r="A742" s="55">
        <v>627</v>
      </c>
      <c r="B742" s="55" t="s">
        <v>858</v>
      </c>
      <c r="C742" s="55">
        <v>101470508</v>
      </c>
      <c r="D742" s="55" t="s">
        <v>14</v>
      </c>
      <c r="E742" s="55">
        <v>1599</v>
      </c>
      <c r="F742" s="55">
        <v>1993</v>
      </c>
      <c r="G742" s="110">
        <v>1993</v>
      </c>
      <c r="H742" s="110"/>
      <c r="I742" s="55">
        <v>1</v>
      </c>
      <c r="J742" s="55">
        <v>1599</v>
      </c>
      <c r="K742" s="55">
        <v>1599</v>
      </c>
    </row>
    <row r="743" spans="1:11" ht="15">
      <c r="A743" s="55">
        <v>628</v>
      </c>
      <c r="B743" s="55" t="s">
        <v>859</v>
      </c>
      <c r="C743" s="55">
        <v>101470509</v>
      </c>
      <c r="D743" s="55" t="s">
        <v>14</v>
      </c>
      <c r="E743" s="55">
        <v>90</v>
      </c>
      <c r="F743" s="55">
        <v>1993</v>
      </c>
      <c r="G743" s="110">
        <v>1993</v>
      </c>
      <c r="H743" s="110"/>
      <c r="I743" s="55">
        <v>1</v>
      </c>
      <c r="J743" s="55">
        <v>90</v>
      </c>
      <c r="K743" s="55">
        <v>90</v>
      </c>
    </row>
    <row r="744" spans="1:11" ht="15">
      <c r="A744" s="55">
        <v>629</v>
      </c>
      <c r="B744" s="55" t="s">
        <v>860</v>
      </c>
      <c r="C744" s="55">
        <v>101470510</v>
      </c>
      <c r="D744" s="55" t="s">
        <v>14</v>
      </c>
      <c r="E744" s="55">
        <v>499</v>
      </c>
      <c r="F744" s="55">
        <v>1993</v>
      </c>
      <c r="G744" s="110">
        <v>1993</v>
      </c>
      <c r="H744" s="110"/>
      <c r="I744" s="55">
        <v>1</v>
      </c>
      <c r="J744" s="55">
        <v>499</v>
      </c>
      <c r="K744" s="55">
        <v>499</v>
      </c>
    </row>
    <row r="745" spans="1:11" ht="15">
      <c r="A745" s="55">
        <v>630</v>
      </c>
      <c r="B745" s="55" t="s">
        <v>861</v>
      </c>
      <c r="C745" s="55">
        <v>101470511</v>
      </c>
      <c r="D745" s="55" t="s">
        <v>14</v>
      </c>
      <c r="E745" s="55">
        <v>1599</v>
      </c>
      <c r="F745" s="55">
        <v>1993</v>
      </c>
      <c r="G745" s="110">
        <v>1993</v>
      </c>
      <c r="H745" s="110"/>
      <c r="I745" s="55">
        <v>1</v>
      </c>
      <c r="J745" s="55">
        <v>1599</v>
      </c>
      <c r="K745" s="55">
        <v>1599</v>
      </c>
    </row>
    <row r="746" spans="1:11" ht="15">
      <c r="A746" s="55">
        <v>631</v>
      </c>
      <c r="B746" s="55" t="s">
        <v>460</v>
      </c>
      <c r="C746" s="55">
        <v>101470512</v>
      </c>
      <c r="D746" s="55" t="s">
        <v>14</v>
      </c>
      <c r="E746" s="55">
        <v>158</v>
      </c>
      <c r="F746" s="55">
        <v>1985</v>
      </c>
      <c r="G746" s="110">
        <v>1985</v>
      </c>
      <c r="H746" s="110"/>
      <c r="I746" s="55">
        <v>1</v>
      </c>
      <c r="J746" s="55">
        <v>158</v>
      </c>
      <c r="K746" s="55">
        <v>158</v>
      </c>
    </row>
    <row r="747" spans="1:11" ht="15">
      <c r="A747" s="55">
        <v>632</v>
      </c>
      <c r="B747" s="55" t="s">
        <v>543</v>
      </c>
      <c r="C747" s="55">
        <v>101490177</v>
      </c>
      <c r="D747" s="55" t="s">
        <v>14</v>
      </c>
      <c r="E747" s="55">
        <v>517</v>
      </c>
      <c r="F747" s="55">
        <v>1982</v>
      </c>
      <c r="G747" s="110">
        <v>1982</v>
      </c>
      <c r="H747" s="110"/>
      <c r="I747" s="55">
        <v>1</v>
      </c>
      <c r="J747" s="55">
        <v>517</v>
      </c>
      <c r="K747" s="55">
        <v>517</v>
      </c>
    </row>
    <row r="748" spans="1:11" ht="15">
      <c r="A748" s="55">
        <v>633</v>
      </c>
      <c r="B748" s="55" t="s">
        <v>543</v>
      </c>
      <c r="C748" s="55">
        <v>101490178</v>
      </c>
      <c r="D748" s="55" t="s">
        <v>14</v>
      </c>
      <c r="E748" s="55">
        <v>517</v>
      </c>
      <c r="F748" s="55">
        <v>1982</v>
      </c>
      <c r="G748" s="110">
        <v>1982</v>
      </c>
      <c r="H748" s="110"/>
      <c r="I748" s="55">
        <v>1</v>
      </c>
      <c r="J748" s="55">
        <v>517</v>
      </c>
      <c r="K748" s="55">
        <v>517</v>
      </c>
    </row>
    <row r="749" spans="1:11" ht="15">
      <c r="A749" s="55">
        <v>634</v>
      </c>
      <c r="B749" s="55" t="s">
        <v>625</v>
      </c>
      <c r="C749" s="55">
        <v>101490179</v>
      </c>
      <c r="D749" s="55" t="s">
        <v>14</v>
      </c>
      <c r="E749" s="55">
        <v>389</v>
      </c>
      <c r="F749" s="55">
        <v>1973</v>
      </c>
      <c r="G749" s="110">
        <v>1973</v>
      </c>
      <c r="H749" s="110"/>
      <c r="I749" s="55">
        <v>1</v>
      </c>
      <c r="J749" s="55">
        <v>389</v>
      </c>
      <c r="K749" s="55">
        <v>389</v>
      </c>
    </row>
    <row r="750" spans="1:11" ht="15">
      <c r="A750" s="55">
        <v>635</v>
      </c>
      <c r="B750" s="55" t="s">
        <v>519</v>
      </c>
      <c r="C750" s="55">
        <v>101450150</v>
      </c>
      <c r="D750" s="55" t="s">
        <v>14</v>
      </c>
      <c r="E750" s="55">
        <v>88</v>
      </c>
      <c r="F750" s="55">
        <v>1992</v>
      </c>
      <c r="G750" s="110">
        <v>1992</v>
      </c>
      <c r="H750" s="110"/>
      <c r="I750" s="55">
        <v>1</v>
      </c>
      <c r="J750" s="55">
        <v>88</v>
      </c>
      <c r="K750" s="55">
        <v>88</v>
      </c>
    </row>
    <row r="751" spans="1:11" ht="15">
      <c r="A751" s="55">
        <v>636</v>
      </c>
      <c r="B751" s="55" t="s">
        <v>862</v>
      </c>
      <c r="C751" s="55">
        <v>101470487</v>
      </c>
      <c r="D751" s="55" t="s">
        <v>14</v>
      </c>
      <c r="E751" s="55">
        <v>775</v>
      </c>
      <c r="F751" s="55">
        <v>1988</v>
      </c>
      <c r="G751" s="110">
        <v>1988</v>
      </c>
      <c r="H751" s="110"/>
      <c r="I751" s="55">
        <v>1</v>
      </c>
      <c r="J751" s="55">
        <v>775</v>
      </c>
      <c r="K751" s="55">
        <v>775</v>
      </c>
    </row>
    <row r="752" spans="1:11" ht="15">
      <c r="A752" s="55">
        <v>637</v>
      </c>
      <c r="B752" s="55" t="s">
        <v>863</v>
      </c>
      <c r="C752" s="55">
        <v>101470478</v>
      </c>
      <c r="D752" s="55" t="s">
        <v>14</v>
      </c>
      <c r="E752" s="55">
        <v>17212</v>
      </c>
      <c r="F752" s="55">
        <v>1990</v>
      </c>
      <c r="G752" s="110">
        <v>1990</v>
      </c>
      <c r="H752" s="110"/>
      <c r="I752" s="55">
        <v>1</v>
      </c>
      <c r="J752" s="55">
        <v>17212</v>
      </c>
      <c r="K752" s="55">
        <v>17212</v>
      </c>
    </row>
    <row r="753" spans="1:11" ht="15">
      <c r="A753" s="55"/>
      <c r="B753" s="55" t="s">
        <v>864</v>
      </c>
      <c r="C753" s="55"/>
      <c r="D753" s="55"/>
      <c r="E753" s="55"/>
      <c r="F753" s="55"/>
      <c r="G753" s="110"/>
      <c r="H753" s="110"/>
      <c r="I753" s="55"/>
      <c r="J753" s="55"/>
      <c r="K753" s="55"/>
    </row>
    <row r="754" spans="1:11" ht="15">
      <c r="A754" s="55">
        <v>638</v>
      </c>
      <c r="B754" s="55" t="s">
        <v>53</v>
      </c>
      <c r="C754" s="55">
        <v>101470479</v>
      </c>
      <c r="D754" s="55" t="s">
        <v>14</v>
      </c>
      <c r="E754" s="55">
        <v>188</v>
      </c>
      <c r="F754" s="55">
        <v>1985</v>
      </c>
      <c r="G754" s="110">
        <v>1985</v>
      </c>
      <c r="H754" s="110"/>
      <c r="I754" s="55">
        <v>1</v>
      </c>
      <c r="J754" s="55">
        <v>188</v>
      </c>
      <c r="K754" s="55">
        <v>188</v>
      </c>
    </row>
    <row r="755" spans="1:11" ht="15">
      <c r="A755" s="55">
        <v>639</v>
      </c>
      <c r="B755" s="55" t="s">
        <v>53</v>
      </c>
      <c r="C755" s="55">
        <v>101470480</v>
      </c>
      <c r="D755" s="55" t="s">
        <v>14</v>
      </c>
      <c r="E755" s="55">
        <v>188</v>
      </c>
      <c r="F755" s="55">
        <v>1985</v>
      </c>
      <c r="G755" s="110">
        <v>1985</v>
      </c>
      <c r="H755" s="110"/>
      <c r="I755" s="55">
        <v>1</v>
      </c>
      <c r="J755" s="55">
        <v>188</v>
      </c>
      <c r="K755" s="55">
        <v>188</v>
      </c>
    </row>
    <row r="756" spans="1:11" ht="15">
      <c r="A756" s="55">
        <v>640</v>
      </c>
      <c r="B756" s="55" t="s">
        <v>53</v>
      </c>
      <c r="C756" s="55">
        <v>101470481</v>
      </c>
      <c r="D756" s="55" t="s">
        <v>14</v>
      </c>
      <c r="E756" s="55">
        <v>188</v>
      </c>
      <c r="F756" s="55">
        <v>1985</v>
      </c>
      <c r="G756" s="110">
        <v>1985</v>
      </c>
      <c r="H756" s="110"/>
      <c r="I756" s="55">
        <v>1</v>
      </c>
      <c r="J756" s="55">
        <v>188</v>
      </c>
      <c r="K756" s="55">
        <v>188</v>
      </c>
    </row>
    <row r="757" spans="1:11" ht="15">
      <c r="A757" s="55">
        <v>641</v>
      </c>
      <c r="B757" s="55" t="s">
        <v>53</v>
      </c>
      <c r="C757" s="55">
        <v>101470482</v>
      </c>
      <c r="D757" s="55" t="s">
        <v>14</v>
      </c>
      <c r="E757" s="55">
        <v>188</v>
      </c>
      <c r="F757" s="55">
        <v>1985</v>
      </c>
      <c r="G757" s="110">
        <v>1985</v>
      </c>
      <c r="H757" s="110"/>
      <c r="I757" s="55">
        <v>1</v>
      </c>
      <c r="J757" s="55">
        <v>188</v>
      </c>
      <c r="K757" s="55">
        <v>188</v>
      </c>
    </row>
    <row r="758" spans="1:11" ht="15">
      <c r="A758" s="55">
        <v>642</v>
      </c>
      <c r="B758" s="55" t="s">
        <v>53</v>
      </c>
      <c r="C758" s="55">
        <v>101470483</v>
      </c>
      <c r="D758" s="55" t="s">
        <v>14</v>
      </c>
      <c r="E758" s="55">
        <v>188</v>
      </c>
      <c r="F758" s="55">
        <v>1985</v>
      </c>
      <c r="G758" s="110">
        <v>1985</v>
      </c>
      <c r="H758" s="110"/>
      <c r="I758" s="55">
        <v>1</v>
      </c>
      <c r="J758" s="55">
        <v>188</v>
      </c>
      <c r="K758" s="55">
        <v>188</v>
      </c>
    </row>
    <row r="759" spans="1:11" ht="15">
      <c r="A759" s="55">
        <v>643</v>
      </c>
      <c r="B759" s="55" t="s">
        <v>53</v>
      </c>
      <c r="C759" s="55">
        <v>101470484</v>
      </c>
      <c r="D759" s="55" t="s">
        <v>14</v>
      </c>
      <c r="E759" s="55">
        <v>188</v>
      </c>
      <c r="F759" s="55">
        <v>1985</v>
      </c>
      <c r="G759" s="110">
        <v>1985</v>
      </c>
      <c r="H759" s="110"/>
      <c r="I759" s="55">
        <v>1</v>
      </c>
      <c r="J759" s="55">
        <v>188</v>
      </c>
      <c r="K759" s="55">
        <v>188</v>
      </c>
    </row>
    <row r="760" spans="1:11" ht="15">
      <c r="A760" s="55">
        <v>644</v>
      </c>
      <c r="B760" s="55" t="s">
        <v>865</v>
      </c>
      <c r="C760" s="55">
        <v>101470488</v>
      </c>
      <c r="D760" s="55" t="s">
        <v>14</v>
      </c>
      <c r="E760" s="55">
        <v>857</v>
      </c>
      <c r="F760" s="55">
        <v>1988</v>
      </c>
      <c r="G760" s="110">
        <v>1988</v>
      </c>
      <c r="H760" s="110"/>
      <c r="I760" s="55">
        <v>1</v>
      </c>
      <c r="J760" s="55">
        <v>857</v>
      </c>
      <c r="K760" s="55">
        <v>857</v>
      </c>
    </row>
    <row r="761" spans="1:11" ht="15">
      <c r="A761" s="55">
        <v>645</v>
      </c>
      <c r="B761" s="55" t="s">
        <v>53</v>
      </c>
      <c r="C761" s="55">
        <v>101470489</v>
      </c>
      <c r="D761" s="55" t="s">
        <v>14</v>
      </c>
      <c r="E761" s="55">
        <v>189</v>
      </c>
      <c r="F761" s="55">
        <v>1985</v>
      </c>
      <c r="G761" s="110">
        <v>1985</v>
      </c>
      <c r="H761" s="110"/>
      <c r="I761" s="55">
        <v>1</v>
      </c>
      <c r="J761" s="55">
        <v>189</v>
      </c>
      <c r="K761" s="55">
        <v>189</v>
      </c>
    </row>
    <row r="762" spans="1:11" ht="15">
      <c r="A762" s="55">
        <v>646</v>
      </c>
      <c r="B762" s="55" t="s">
        <v>53</v>
      </c>
      <c r="C762" s="55">
        <v>101470490</v>
      </c>
      <c r="D762" s="55" t="s">
        <v>14</v>
      </c>
      <c r="E762" s="55">
        <v>189</v>
      </c>
      <c r="F762" s="55">
        <v>1985</v>
      </c>
      <c r="G762" s="110">
        <v>1985</v>
      </c>
      <c r="H762" s="110"/>
      <c r="I762" s="55">
        <v>1</v>
      </c>
      <c r="J762" s="55">
        <v>189</v>
      </c>
      <c r="K762" s="55">
        <v>189</v>
      </c>
    </row>
    <row r="763" spans="1:11" ht="15">
      <c r="A763" s="55">
        <v>647</v>
      </c>
      <c r="B763" s="55" t="s">
        <v>53</v>
      </c>
      <c r="C763" s="55">
        <v>101470491</v>
      </c>
      <c r="D763" s="55" t="s">
        <v>14</v>
      </c>
      <c r="E763" s="55">
        <v>161</v>
      </c>
      <c r="F763" s="55">
        <v>1979</v>
      </c>
      <c r="G763" s="110">
        <v>1979</v>
      </c>
      <c r="H763" s="110"/>
      <c r="I763" s="55">
        <v>1</v>
      </c>
      <c r="J763" s="55">
        <v>161</v>
      </c>
      <c r="K763" s="55">
        <v>161</v>
      </c>
    </row>
    <row r="764" spans="1:11" ht="15">
      <c r="A764" s="55">
        <v>648</v>
      </c>
      <c r="B764" s="55" t="s">
        <v>542</v>
      </c>
      <c r="C764" s="55">
        <v>101470492</v>
      </c>
      <c r="D764" s="55" t="s">
        <v>14</v>
      </c>
      <c r="E764" s="55">
        <v>214</v>
      </c>
      <c r="F764" s="55">
        <v>1979</v>
      </c>
      <c r="G764" s="110">
        <v>1979</v>
      </c>
      <c r="H764" s="110"/>
      <c r="I764" s="55">
        <v>1</v>
      </c>
      <c r="J764" s="55">
        <v>214</v>
      </c>
      <c r="K764" s="55">
        <v>214</v>
      </c>
    </row>
    <row r="765" spans="1:11" ht="15">
      <c r="A765" s="55">
        <v>649</v>
      </c>
      <c r="B765" s="55" t="s">
        <v>53</v>
      </c>
      <c r="C765" s="55">
        <v>101470493</v>
      </c>
      <c r="D765" s="55" t="s">
        <v>14</v>
      </c>
      <c r="E765" s="55">
        <v>196</v>
      </c>
      <c r="F765" s="55">
        <v>1979</v>
      </c>
      <c r="G765" s="110">
        <v>1979</v>
      </c>
      <c r="H765" s="110"/>
      <c r="I765" s="55">
        <v>1</v>
      </c>
      <c r="J765" s="55">
        <v>196</v>
      </c>
      <c r="K765" s="55">
        <v>196</v>
      </c>
    </row>
    <row r="766" spans="1:11" ht="15">
      <c r="A766" s="55">
        <v>650</v>
      </c>
      <c r="B766" s="55" t="s">
        <v>53</v>
      </c>
      <c r="C766" s="55">
        <v>101470494</v>
      </c>
      <c r="D766" s="55" t="s">
        <v>14</v>
      </c>
      <c r="E766" s="55">
        <v>161</v>
      </c>
      <c r="F766" s="55">
        <v>1979</v>
      </c>
      <c r="G766" s="110">
        <v>1979</v>
      </c>
      <c r="H766" s="110"/>
      <c r="I766" s="55">
        <v>1</v>
      </c>
      <c r="J766" s="55">
        <v>161</v>
      </c>
      <c r="K766" s="55">
        <v>161</v>
      </c>
    </row>
    <row r="767" spans="1:11" ht="15">
      <c r="A767" s="55">
        <v>651</v>
      </c>
      <c r="B767" s="55" t="s">
        <v>866</v>
      </c>
      <c r="C767" s="55">
        <v>101470495</v>
      </c>
      <c r="D767" s="55" t="s">
        <v>14</v>
      </c>
      <c r="E767" s="55">
        <v>278</v>
      </c>
      <c r="F767" s="55">
        <v>1982</v>
      </c>
      <c r="G767" s="110">
        <v>1982</v>
      </c>
      <c r="H767" s="110"/>
      <c r="I767" s="55">
        <v>1</v>
      </c>
      <c r="J767" s="55">
        <v>278</v>
      </c>
      <c r="K767" s="55">
        <v>278</v>
      </c>
    </row>
    <row r="768" spans="1:11" ht="15">
      <c r="A768" s="55">
        <v>652</v>
      </c>
      <c r="B768" s="55" t="s">
        <v>511</v>
      </c>
      <c r="C768" s="55">
        <v>101470497</v>
      </c>
      <c r="D768" s="55" t="s">
        <v>14</v>
      </c>
      <c r="E768" s="55">
        <v>196</v>
      </c>
      <c r="F768" s="55">
        <v>1982</v>
      </c>
      <c r="G768" s="110">
        <v>1982</v>
      </c>
      <c r="H768" s="110"/>
      <c r="I768" s="55">
        <v>1</v>
      </c>
      <c r="J768" s="55">
        <v>196</v>
      </c>
      <c r="K768" s="55">
        <v>196</v>
      </c>
    </row>
    <row r="769" spans="1:11" ht="15">
      <c r="A769" s="55">
        <v>653</v>
      </c>
      <c r="B769" s="55" t="s">
        <v>485</v>
      </c>
      <c r="C769" s="55">
        <v>101490254</v>
      </c>
      <c r="D769" s="55" t="s">
        <v>14</v>
      </c>
      <c r="E769" s="55">
        <v>1494</v>
      </c>
      <c r="F769" s="55">
        <v>2006</v>
      </c>
      <c r="G769" s="110">
        <v>2006</v>
      </c>
      <c r="H769" s="110"/>
      <c r="I769" s="55">
        <v>1</v>
      </c>
      <c r="J769" s="55">
        <v>1494</v>
      </c>
      <c r="K769" s="55">
        <v>1494</v>
      </c>
    </row>
    <row r="770" spans="1:11" ht="15">
      <c r="A770" s="55">
        <v>654</v>
      </c>
      <c r="B770" s="55" t="s">
        <v>519</v>
      </c>
      <c r="C770" s="55">
        <v>101450001</v>
      </c>
      <c r="D770" s="55" t="s">
        <v>14</v>
      </c>
      <c r="E770" s="55">
        <v>983</v>
      </c>
      <c r="F770" s="55">
        <v>1991</v>
      </c>
      <c r="G770" s="110">
        <v>1991</v>
      </c>
      <c r="H770" s="110"/>
      <c r="I770" s="55">
        <v>1</v>
      </c>
      <c r="J770" s="55">
        <v>983</v>
      </c>
      <c r="K770" s="55">
        <v>983</v>
      </c>
    </row>
    <row r="771" spans="1:11" ht="15">
      <c r="A771" s="55">
        <v>655</v>
      </c>
      <c r="B771" s="55" t="s">
        <v>867</v>
      </c>
      <c r="C771" s="55">
        <v>101470722</v>
      </c>
      <c r="D771" s="55" t="s">
        <v>14</v>
      </c>
      <c r="E771" s="55">
        <v>482</v>
      </c>
      <c r="F771" s="55">
        <v>2011</v>
      </c>
      <c r="G771" s="110">
        <v>2011</v>
      </c>
      <c r="H771" s="110"/>
      <c r="I771" s="55">
        <v>1</v>
      </c>
      <c r="J771" s="55">
        <v>482</v>
      </c>
      <c r="K771" s="55">
        <v>344.48</v>
      </c>
    </row>
    <row r="772" spans="1:11" ht="15">
      <c r="A772" s="55">
        <v>656</v>
      </c>
      <c r="B772" s="55" t="s">
        <v>867</v>
      </c>
      <c r="C772" s="55">
        <v>101470723</v>
      </c>
      <c r="D772" s="55" t="s">
        <v>14</v>
      </c>
      <c r="E772" s="55">
        <v>482</v>
      </c>
      <c r="F772" s="55">
        <v>2011</v>
      </c>
      <c r="G772" s="110">
        <v>2011</v>
      </c>
      <c r="H772" s="110"/>
      <c r="I772" s="55">
        <v>1</v>
      </c>
      <c r="J772" s="55">
        <v>482</v>
      </c>
      <c r="K772" s="55">
        <v>344.48</v>
      </c>
    </row>
    <row r="773" spans="1:11" ht="15">
      <c r="A773" s="55">
        <v>657</v>
      </c>
      <c r="B773" s="55" t="s">
        <v>867</v>
      </c>
      <c r="C773" s="55">
        <v>101470724</v>
      </c>
      <c r="D773" s="55" t="s">
        <v>14</v>
      </c>
      <c r="E773" s="55">
        <v>482</v>
      </c>
      <c r="F773" s="55">
        <v>2011</v>
      </c>
      <c r="G773" s="110">
        <v>2011</v>
      </c>
      <c r="H773" s="110"/>
      <c r="I773" s="55">
        <v>1</v>
      </c>
      <c r="J773" s="55">
        <v>482</v>
      </c>
      <c r="K773" s="55">
        <v>344.48</v>
      </c>
    </row>
    <row r="774" spans="1:11" ht="15">
      <c r="A774" s="55">
        <v>658</v>
      </c>
      <c r="B774" s="55" t="s">
        <v>868</v>
      </c>
      <c r="C774" s="55">
        <v>101450192</v>
      </c>
      <c r="D774" s="55" t="s">
        <v>14</v>
      </c>
      <c r="E774" s="55">
        <v>4825</v>
      </c>
      <c r="F774" s="55">
        <v>2008</v>
      </c>
      <c r="G774" s="110">
        <v>2008</v>
      </c>
      <c r="H774" s="110"/>
      <c r="I774" s="55">
        <v>1</v>
      </c>
      <c r="J774" s="55">
        <v>4825</v>
      </c>
      <c r="K774" s="55">
        <v>4708.36</v>
      </c>
    </row>
    <row r="775" spans="1:11" ht="15">
      <c r="A775" s="55"/>
      <c r="B775" s="57" t="s">
        <v>503</v>
      </c>
      <c r="C775" s="57"/>
      <c r="D775" s="57"/>
      <c r="E775" s="57"/>
      <c r="F775" s="57"/>
      <c r="G775" s="105"/>
      <c r="H775" s="105"/>
      <c r="I775" s="57"/>
      <c r="J775" s="57">
        <f>SUM(J735:J774)</f>
        <v>46345</v>
      </c>
      <c r="K775" s="57">
        <f>SUM(K735:K774)</f>
        <v>45815.80000000001</v>
      </c>
    </row>
    <row r="776" spans="1:11" ht="15">
      <c r="A776" s="55"/>
      <c r="B776" s="55"/>
      <c r="C776" s="106" t="s">
        <v>869</v>
      </c>
      <c r="D776" s="107"/>
      <c r="E776" s="107"/>
      <c r="F776" s="107"/>
      <c r="G776" s="107"/>
      <c r="H776" s="107"/>
      <c r="I776" s="108"/>
      <c r="J776" s="55"/>
      <c r="K776" s="55"/>
    </row>
    <row r="777" spans="1:11" ht="15">
      <c r="A777" s="55">
        <v>659</v>
      </c>
      <c r="B777" s="55" t="s">
        <v>717</v>
      </c>
      <c r="C777" s="55">
        <v>101450051</v>
      </c>
      <c r="D777" s="55" t="s">
        <v>14</v>
      </c>
      <c r="E777" s="55">
        <v>776</v>
      </c>
      <c r="F777" s="55">
        <v>1989</v>
      </c>
      <c r="G777" s="110">
        <v>1989</v>
      </c>
      <c r="H777" s="110"/>
      <c r="I777" s="55">
        <v>1</v>
      </c>
      <c r="J777" s="55">
        <v>776</v>
      </c>
      <c r="K777" s="55">
        <v>776</v>
      </c>
    </row>
    <row r="778" spans="1:11" ht="15">
      <c r="A778" s="55">
        <v>660</v>
      </c>
      <c r="B778" s="55" t="s">
        <v>870</v>
      </c>
      <c r="C778" s="55">
        <v>101470318</v>
      </c>
      <c r="D778" s="55" t="s">
        <v>14</v>
      </c>
      <c r="E778" s="55">
        <v>151</v>
      </c>
      <c r="F778" s="55">
        <v>1976</v>
      </c>
      <c r="G778" s="110">
        <v>1976</v>
      </c>
      <c r="H778" s="110"/>
      <c r="I778" s="55">
        <v>1</v>
      </c>
      <c r="J778" s="55">
        <v>151</v>
      </c>
      <c r="K778" s="55">
        <v>151</v>
      </c>
    </row>
    <row r="779" spans="1:11" ht="15">
      <c r="A779" s="55">
        <v>661</v>
      </c>
      <c r="B779" s="55" t="s">
        <v>871</v>
      </c>
      <c r="C779" s="55">
        <v>101470321</v>
      </c>
      <c r="D779" s="55" t="s">
        <v>14</v>
      </c>
      <c r="E779" s="55">
        <v>857</v>
      </c>
      <c r="F779" s="55">
        <v>1976</v>
      </c>
      <c r="G779" s="110">
        <v>1976</v>
      </c>
      <c r="H779" s="110"/>
      <c r="I779" s="55">
        <v>1</v>
      </c>
      <c r="J779" s="55">
        <v>857</v>
      </c>
      <c r="K779" s="55">
        <v>857</v>
      </c>
    </row>
    <row r="780" spans="1:11" ht="15">
      <c r="A780" s="55">
        <v>662</v>
      </c>
      <c r="B780" s="55" t="s">
        <v>872</v>
      </c>
      <c r="C780" s="55">
        <v>101470322</v>
      </c>
      <c r="D780" s="55" t="s">
        <v>14</v>
      </c>
      <c r="E780" s="55">
        <v>625</v>
      </c>
      <c r="F780" s="55">
        <v>1976</v>
      </c>
      <c r="G780" s="110">
        <v>1976</v>
      </c>
      <c r="H780" s="110"/>
      <c r="I780" s="55">
        <v>1</v>
      </c>
      <c r="J780" s="55">
        <v>625</v>
      </c>
      <c r="K780" s="55">
        <v>625</v>
      </c>
    </row>
    <row r="781" spans="1:11" ht="15">
      <c r="A781" s="55">
        <v>663</v>
      </c>
      <c r="B781" s="55" t="s">
        <v>873</v>
      </c>
      <c r="C781" s="55">
        <v>101470324</v>
      </c>
      <c r="D781" s="55" t="s">
        <v>14</v>
      </c>
      <c r="E781" s="55">
        <v>180</v>
      </c>
      <c r="F781" s="55">
        <v>1979</v>
      </c>
      <c r="G781" s="110">
        <v>1979</v>
      </c>
      <c r="H781" s="110"/>
      <c r="I781" s="55">
        <v>1</v>
      </c>
      <c r="J781" s="55">
        <v>180</v>
      </c>
      <c r="K781" s="55">
        <v>180</v>
      </c>
    </row>
    <row r="782" spans="1:11" ht="15">
      <c r="A782" s="55">
        <v>664</v>
      </c>
      <c r="B782" s="55" t="s">
        <v>874</v>
      </c>
      <c r="C782" s="55">
        <v>101470325</v>
      </c>
      <c r="D782" s="55" t="s">
        <v>14</v>
      </c>
      <c r="E782" s="55">
        <v>204</v>
      </c>
      <c r="F782" s="55">
        <v>1979</v>
      </c>
      <c r="G782" s="110">
        <v>1979</v>
      </c>
      <c r="H782" s="110"/>
      <c r="I782" s="55">
        <v>1</v>
      </c>
      <c r="J782" s="55">
        <v>204</v>
      </c>
      <c r="K782" s="55">
        <v>204</v>
      </c>
    </row>
    <row r="783" spans="1:11" ht="15">
      <c r="A783" s="55">
        <v>665</v>
      </c>
      <c r="B783" s="55" t="s">
        <v>511</v>
      </c>
      <c r="C783" s="55">
        <v>101470328</v>
      </c>
      <c r="D783" s="55" t="s">
        <v>14</v>
      </c>
      <c r="E783" s="55">
        <v>157</v>
      </c>
      <c r="F783" s="55">
        <v>1979</v>
      </c>
      <c r="G783" s="110">
        <v>1979</v>
      </c>
      <c r="H783" s="110"/>
      <c r="I783" s="55">
        <v>1</v>
      </c>
      <c r="J783" s="55">
        <v>157</v>
      </c>
      <c r="K783" s="55">
        <v>157</v>
      </c>
    </row>
    <row r="784" spans="1:11" ht="15">
      <c r="A784" s="55">
        <v>666</v>
      </c>
      <c r="B784" s="55" t="s">
        <v>875</v>
      </c>
      <c r="C784" s="55">
        <v>101470330</v>
      </c>
      <c r="D784" s="55" t="s">
        <v>14</v>
      </c>
      <c r="E784" s="55">
        <v>19547</v>
      </c>
      <c r="F784" s="55">
        <v>1993</v>
      </c>
      <c r="G784" s="110">
        <v>1993</v>
      </c>
      <c r="H784" s="110"/>
      <c r="I784" s="55">
        <v>1</v>
      </c>
      <c r="J784" s="55">
        <v>19547</v>
      </c>
      <c r="K784" s="55">
        <v>19547</v>
      </c>
    </row>
    <row r="785" spans="1:11" ht="15">
      <c r="A785" s="55">
        <v>667</v>
      </c>
      <c r="B785" s="55" t="s">
        <v>482</v>
      </c>
      <c r="C785" s="55">
        <v>101470331</v>
      </c>
      <c r="D785" s="55" t="s">
        <v>14</v>
      </c>
      <c r="E785" s="55">
        <v>5967</v>
      </c>
      <c r="F785" s="55">
        <v>1993</v>
      </c>
      <c r="G785" s="110">
        <v>1993</v>
      </c>
      <c r="H785" s="110"/>
      <c r="I785" s="55">
        <v>1</v>
      </c>
      <c r="J785" s="55">
        <v>5967</v>
      </c>
      <c r="K785" s="55">
        <v>5967</v>
      </c>
    </row>
    <row r="786" spans="1:11" ht="15">
      <c r="A786" s="55">
        <v>668</v>
      </c>
      <c r="B786" s="55" t="s">
        <v>876</v>
      </c>
      <c r="C786" s="55">
        <v>101490124</v>
      </c>
      <c r="D786" s="55" t="s">
        <v>14</v>
      </c>
      <c r="E786" s="55">
        <v>410</v>
      </c>
      <c r="F786" s="55">
        <v>1976</v>
      </c>
      <c r="G786" s="110">
        <v>1976</v>
      </c>
      <c r="H786" s="110"/>
      <c r="I786" s="55">
        <v>1</v>
      </c>
      <c r="J786" s="55">
        <v>410</v>
      </c>
      <c r="K786" s="55">
        <v>410</v>
      </c>
    </row>
    <row r="787" spans="1:11" ht="15">
      <c r="A787" s="55">
        <v>669</v>
      </c>
      <c r="B787" s="55" t="s">
        <v>877</v>
      </c>
      <c r="C787" s="55">
        <v>101470332</v>
      </c>
      <c r="D787" s="55" t="s">
        <v>14</v>
      </c>
      <c r="E787" s="55">
        <v>16388</v>
      </c>
      <c r="F787" s="55">
        <v>2002</v>
      </c>
      <c r="G787" s="110">
        <v>2002</v>
      </c>
      <c r="H787" s="110"/>
      <c r="I787" s="55">
        <v>1</v>
      </c>
      <c r="J787" s="55">
        <v>16388</v>
      </c>
      <c r="K787" s="55">
        <v>16388</v>
      </c>
    </row>
    <row r="788" spans="1:11" ht="15">
      <c r="A788" s="55">
        <v>670</v>
      </c>
      <c r="B788" s="55" t="s">
        <v>878</v>
      </c>
      <c r="C788" s="55">
        <v>101470333</v>
      </c>
      <c r="D788" s="55" t="s">
        <v>14</v>
      </c>
      <c r="E788" s="55">
        <v>14341</v>
      </c>
      <c r="F788" s="55">
        <v>2002</v>
      </c>
      <c r="G788" s="110">
        <v>2002</v>
      </c>
      <c r="H788" s="110"/>
      <c r="I788" s="55">
        <v>1</v>
      </c>
      <c r="J788" s="55">
        <v>14341</v>
      </c>
      <c r="K788" s="55">
        <v>14341</v>
      </c>
    </row>
    <row r="789" spans="1:11" ht="15">
      <c r="A789" s="55">
        <v>671</v>
      </c>
      <c r="B789" s="55" t="s">
        <v>385</v>
      </c>
      <c r="C789" s="55">
        <v>101480062</v>
      </c>
      <c r="D789" s="55" t="s">
        <v>14</v>
      </c>
      <c r="E789" s="55">
        <v>2180</v>
      </c>
      <c r="F789" s="55">
        <v>2007</v>
      </c>
      <c r="G789" s="110">
        <v>2007</v>
      </c>
      <c r="H789" s="110"/>
      <c r="I789" s="55">
        <v>1</v>
      </c>
      <c r="J789" s="55">
        <v>2180</v>
      </c>
      <c r="K789" s="55">
        <v>2180</v>
      </c>
    </row>
    <row r="790" spans="1:11" ht="15">
      <c r="A790" s="55">
        <v>672</v>
      </c>
      <c r="B790" s="55" t="s">
        <v>879</v>
      </c>
      <c r="C790" s="55">
        <v>101470617</v>
      </c>
      <c r="D790" s="55" t="s">
        <v>14</v>
      </c>
      <c r="E790" s="55">
        <v>5144</v>
      </c>
      <c r="F790" s="55">
        <v>2007</v>
      </c>
      <c r="G790" s="110">
        <v>2007</v>
      </c>
      <c r="H790" s="110"/>
      <c r="I790" s="55">
        <v>1</v>
      </c>
      <c r="J790" s="55">
        <v>5144</v>
      </c>
      <c r="K790" s="55">
        <v>5144</v>
      </c>
    </row>
    <row r="791" spans="1:11" ht="15">
      <c r="A791" s="55">
        <v>673</v>
      </c>
      <c r="B791" s="55" t="s">
        <v>880</v>
      </c>
      <c r="C791" s="55">
        <v>101480071</v>
      </c>
      <c r="D791" s="55" t="s">
        <v>14</v>
      </c>
      <c r="E791" s="55">
        <v>459</v>
      </c>
      <c r="F791" s="55">
        <v>2008</v>
      </c>
      <c r="G791" s="110">
        <v>2008</v>
      </c>
      <c r="H791" s="110"/>
      <c r="I791" s="55">
        <v>1</v>
      </c>
      <c r="J791" s="55">
        <v>459</v>
      </c>
      <c r="K791" s="55">
        <v>459</v>
      </c>
    </row>
    <row r="792" spans="1:11" ht="15">
      <c r="A792" s="55">
        <v>674</v>
      </c>
      <c r="B792" s="55" t="s">
        <v>485</v>
      </c>
      <c r="C792" s="55">
        <v>101490269</v>
      </c>
      <c r="D792" s="55" t="s">
        <v>14</v>
      </c>
      <c r="E792" s="55">
        <v>1838</v>
      </c>
      <c r="F792" s="55">
        <v>2008</v>
      </c>
      <c r="G792" s="110">
        <v>2008</v>
      </c>
      <c r="H792" s="110"/>
      <c r="I792" s="55">
        <v>1</v>
      </c>
      <c r="J792" s="55">
        <v>1838</v>
      </c>
      <c r="K792" s="55">
        <v>1838</v>
      </c>
    </row>
    <row r="793" spans="1:11" ht="15">
      <c r="A793" s="55">
        <v>675</v>
      </c>
      <c r="B793" s="55" t="s">
        <v>638</v>
      </c>
      <c r="C793" s="55">
        <v>101450190</v>
      </c>
      <c r="D793" s="55" t="s">
        <v>14</v>
      </c>
      <c r="E793" s="55">
        <v>3791</v>
      </c>
      <c r="F793" s="55">
        <v>2008</v>
      </c>
      <c r="G793" s="110">
        <v>2008</v>
      </c>
      <c r="H793" s="110"/>
      <c r="I793" s="55">
        <v>1</v>
      </c>
      <c r="J793" s="55">
        <v>3791</v>
      </c>
      <c r="K793" s="55">
        <v>3791</v>
      </c>
    </row>
    <row r="794" spans="1:11" ht="15">
      <c r="A794" s="55">
        <v>676</v>
      </c>
      <c r="B794" s="55" t="s">
        <v>385</v>
      </c>
      <c r="C794" s="55">
        <v>101480074</v>
      </c>
      <c r="D794" s="55" t="s">
        <v>14</v>
      </c>
      <c r="E794" s="55">
        <v>5116</v>
      </c>
      <c r="F794" s="55">
        <v>2008</v>
      </c>
      <c r="G794" s="110">
        <v>2008</v>
      </c>
      <c r="H794" s="110"/>
      <c r="I794" s="55">
        <v>1</v>
      </c>
      <c r="J794" s="55">
        <v>5116</v>
      </c>
      <c r="K794" s="55">
        <v>5116</v>
      </c>
    </row>
    <row r="795" spans="1:11" ht="15">
      <c r="A795" s="55">
        <v>677</v>
      </c>
      <c r="B795" s="55" t="s">
        <v>575</v>
      </c>
      <c r="C795" s="55">
        <v>101470736</v>
      </c>
      <c r="D795" s="55" t="s">
        <v>14</v>
      </c>
      <c r="E795" s="55">
        <v>14700</v>
      </c>
      <c r="F795" s="55">
        <v>2012</v>
      </c>
      <c r="G795" s="110">
        <v>2012</v>
      </c>
      <c r="H795" s="110"/>
      <c r="I795" s="55">
        <v>1</v>
      </c>
      <c r="J795" s="55">
        <v>14700</v>
      </c>
      <c r="K795" s="55">
        <v>13965</v>
      </c>
    </row>
    <row r="796" spans="1:11" ht="15">
      <c r="A796" s="55"/>
      <c r="B796" s="57" t="s">
        <v>503</v>
      </c>
      <c r="C796" s="57"/>
      <c r="D796" s="57"/>
      <c r="E796" s="57"/>
      <c r="F796" s="57"/>
      <c r="G796" s="105"/>
      <c r="H796" s="105"/>
      <c r="I796" s="57"/>
      <c r="J796" s="57">
        <f>SUM(J777:J795)</f>
        <v>92831</v>
      </c>
      <c r="K796" s="57">
        <f>SUM(K777:K795)</f>
        <v>92096</v>
      </c>
    </row>
    <row r="797" spans="1:11" ht="15">
      <c r="A797" s="55"/>
      <c r="B797" s="55"/>
      <c r="C797" s="106" t="s">
        <v>881</v>
      </c>
      <c r="D797" s="107"/>
      <c r="E797" s="107"/>
      <c r="F797" s="107"/>
      <c r="G797" s="107"/>
      <c r="H797" s="107"/>
      <c r="I797" s="108"/>
      <c r="J797" s="55"/>
      <c r="K797" s="55"/>
    </row>
    <row r="798" spans="1:11" ht="15">
      <c r="A798" s="55">
        <v>678</v>
      </c>
      <c r="B798" s="55" t="s">
        <v>516</v>
      </c>
      <c r="C798" s="55">
        <v>101450035</v>
      </c>
      <c r="D798" s="55" t="s">
        <v>14</v>
      </c>
      <c r="E798" s="55">
        <v>240</v>
      </c>
      <c r="F798" s="55">
        <v>1979</v>
      </c>
      <c r="G798" s="110">
        <v>1979</v>
      </c>
      <c r="H798" s="110"/>
      <c r="I798" s="55">
        <v>1</v>
      </c>
      <c r="J798" s="55">
        <v>240</v>
      </c>
      <c r="K798" s="55">
        <v>240</v>
      </c>
    </row>
    <row r="799" spans="1:11" ht="15">
      <c r="A799" s="55">
        <v>679</v>
      </c>
      <c r="B799" s="55" t="s">
        <v>516</v>
      </c>
      <c r="C799" s="55">
        <v>101450036</v>
      </c>
      <c r="D799" s="55" t="s">
        <v>14</v>
      </c>
      <c r="E799" s="55">
        <v>173</v>
      </c>
      <c r="F799" s="55">
        <v>1982</v>
      </c>
      <c r="G799" s="110">
        <v>1982</v>
      </c>
      <c r="H799" s="110"/>
      <c r="I799" s="55">
        <v>1</v>
      </c>
      <c r="J799" s="55">
        <v>173</v>
      </c>
      <c r="K799" s="55">
        <v>173</v>
      </c>
    </row>
    <row r="800" spans="1:11" ht="15">
      <c r="A800" s="55">
        <v>680</v>
      </c>
      <c r="B800" s="55" t="s">
        <v>521</v>
      </c>
      <c r="C800" s="55">
        <v>101470268</v>
      </c>
      <c r="D800" s="55" t="s">
        <v>14</v>
      </c>
      <c r="E800" s="55">
        <v>431</v>
      </c>
      <c r="F800" s="55">
        <v>1962</v>
      </c>
      <c r="G800" s="110">
        <v>1962</v>
      </c>
      <c r="H800" s="110"/>
      <c r="I800" s="55">
        <v>1</v>
      </c>
      <c r="J800" s="55">
        <v>431</v>
      </c>
      <c r="K800" s="55">
        <v>431</v>
      </c>
    </row>
    <row r="801" spans="1:11" ht="15">
      <c r="A801" s="55">
        <v>681</v>
      </c>
      <c r="B801" s="55" t="s">
        <v>511</v>
      </c>
      <c r="C801" s="55">
        <v>101470269</v>
      </c>
      <c r="D801" s="55" t="s">
        <v>14</v>
      </c>
      <c r="E801" s="55">
        <v>158</v>
      </c>
      <c r="F801" s="55">
        <v>1980</v>
      </c>
      <c r="G801" s="110">
        <v>1980</v>
      </c>
      <c r="H801" s="110"/>
      <c r="I801" s="55">
        <v>1</v>
      </c>
      <c r="J801" s="55">
        <v>158</v>
      </c>
      <c r="K801" s="55">
        <v>158</v>
      </c>
    </row>
    <row r="802" spans="1:11" ht="15">
      <c r="A802" s="55">
        <v>682</v>
      </c>
      <c r="B802" s="55" t="s">
        <v>511</v>
      </c>
      <c r="C802" s="55">
        <v>101470270</v>
      </c>
      <c r="D802" s="55" t="s">
        <v>14</v>
      </c>
      <c r="E802" s="55">
        <v>158</v>
      </c>
      <c r="F802" s="55">
        <v>1980</v>
      </c>
      <c r="G802" s="110">
        <v>1980</v>
      </c>
      <c r="H802" s="110"/>
      <c r="I802" s="55">
        <v>1</v>
      </c>
      <c r="J802" s="55">
        <v>158</v>
      </c>
      <c r="K802" s="55">
        <v>158</v>
      </c>
    </row>
    <row r="803" spans="1:11" ht="15">
      <c r="A803" s="55">
        <v>683</v>
      </c>
      <c r="B803" s="55" t="s">
        <v>511</v>
      </c>
      <c r="C803" s="55">
        <v>101470272</v>
      </c>
      <c r="D803" s="55" t="s">
        <v>14</v>
      </c>
      <c r="E803" s="55">
        <v>158</v>
      </c>
      <c r="F803" s="55">
        <v>1980</v>
      </c>
      <c r="G803" s="110">
        <v>1980</v>
      </c>
      <c r="H803" s="110"/>
      <c r="I803" s="55">
        <v>1</v>
      </c>
      <c r="J803" s="55">
        <v>158</v>
      </c>
      <c r="K803" s="55">
        <v>158</v>
      </c>
    </row>
    <row r="804" spans="1:11" ht="15">
      <c r="A804" s="55">
        <v>684</v>
      </c>
      <c r="B804" s="55" t="s">
        <v>511</v>
      </c>
      <c r="C804" s="55">
        <v>101470276</v>
      </c>
      <c r="D804" s="55" t="s">
        <v>14</v>
      </c>
      <c r="E804" s="55">
        <v>157</v>
      </c>
      <c r="F804" s="55">
        <v>1980</v>
      </c>
      <c r="G804" s="110">
        <v>1980</v>
      </c>
      <c r="H804" s="110"/>
      <c r="I804" s="55">
        <v>1</v>
      </c>
      <c r="J804" s="55">
        <v>157</v>
      </c>
      <c r="K804" s="55">
        <v>157</v>
      </c>
    </row>
    <row r="805" spans="1:11" ht="15">
      <c r="A805" s="55">
        <v>685</v>
      </c>
      <c r="B805" s="55" t="s">
        <v>511</v>
      </c>
      <c r="C805" s="55">
        <v>101470279</v>
      </c>
      <c r="D805" s="55" t="s">
        <v>14</v>
      </c>
      <c r="E805" s="55">
        <v>158</v>
      </c>
      <c r="F805" s="55">
        <v>1980</v>
      </c>
      <c r="G805" s="110">
        <v>1980</v>
      </c>
      <c r="H805" s="110"/>
      <c r="I805" s="55">
        <v>1</v>
      </c>
      <c r="J805" s="55">
        <v>158</v>
      </c>
      <c r="K805" s="55">
        <v>158</v>
      </c>
    </row>
    <row r="806" spans="1:11" ht="15">
      <c r="A806" s="55">
        <v>686</v>
      </c>
      <c r="B806" s="55" t="s">
        <v>882</v>
      </c>
      <c r="C806" s="55">
        <v>101470280</v>
      </c>
      <c r="D806" s="55" t="s">
        <v>14</v>
      </c>
      <c r="E806" s="55">
        <v>1307</v>
      </c>
      <c r="F806" s="55">
        <v>1980</v>
      </c>
      <c r="G806" s="110">
        <v>1980</v>
      </c>
      <c r="H806" s="110"/>
      <c r="I806" s="55">
        <v>1</v>
      </c>
      <c r="J806" s="55">
        <v>1307</v>
      </c>
      <c r="K806" s="55">
        <v>1307</v>
      </c>
    </row>
    <row r="807" spans="1:11" ht="15">
      <c r="A807" s="55">
        <v>687</v>
      </c>
      <c r="B807" s="55" t="s">
        <v>53</v>
      </c>
      <c r="C807" s="55">
        <v>101470284</v>
      </c>
      <c r="D807" s="55" t="s">
        <v>14</v>
      </c>
      <c r="E807" s="55">
        <v>161</v>
      </c>
      <c r="F807" s="55">
        <v>1981</v>
      </c>
      <c r="G807" s="110">
        <v>1981</v>
      </c>
      <c r="H807" s="110"/>
      <c r="I807" s="55">
        <v>1</v>
      </c>
      <c r="J807" s="55">
        <v>161</v>
      </c>
      <c r="K807" s="55">
        <v>161</v>
      </c>
    </row>
    <row r="808" spans="1:11" ht="15">
      <c r="A808" s="55">
        <v>688</v>
      </c>
      <c r="B808" s="55" t="s">
        <v>53</v>
      </c>
      <c r="C808" s="55">
        <v>101470287</v>
      </c>
      <c r="D808" s="55" t="s">
        <v>14</v>
      </c>
      <c r="E808" s="55">
        <v>161</v>
      </c>
      <c r="F808" s="55">
        <v>1981</v>
      </c>
      <c r="G808" s="110">
        <v>1981</v>
      </c>
      <c r="H808" s="110"/>
      <c r="I808" s="55">
        <v>1</v>
      </c>
      <c r="J808" s="55">
        <v>161</v>
      </c>
      <c r="K808" s="55">
        <v>161</v>
      </c>
    </row>
    <row r="809" spans="1:11" ht="15">
      <c r="A809" s="55">
        <v>689</v>
      </c>
      <c r="B809" s="55" t="s">
        <v>542</v>
      </c>
      <c r="C809" s="55">
        <v>101470288</v>
      </c>
      <c r="D809" s="55" t="s">
        <v>14</v>
      </c>
      <c r="E809" s="55">
        <v>196</v>
      </c>
      <c r="F809" s="55">
        <v>1982</v>
      </c>
      <c r="G809" s="110">
        <v>1982</v>
      </c>
      <c r="H809" s="110"/>
      <c r="I809" s="55">
        <v>1</v>
      </c>
      <c r="J809" s="55">
        <v>196</v>
      </c>
      <c r="K809" s="55">
        <v>196</v>
      </c>
    </row>
    <row r="810" spans="1:11" ht="15">
      <c r="A810" s="55">
        <v>690</v>
      </c>
      <c r="B810" s="55" t="s">
        <v>460</v>
      </c>
      <c r="C810" s="55">
        <v>101470291</v>
      </c>
      <c r="D810" s="55" t="s">
        <v>14</v>
      </c>
      <c r="E810" s="55">
        <v>158</v>
      </c>
      <c r="F810" s="55">
        <v>1983</v>
      </c>
      <c r="G810" s="110">
        <v>1983</v>
      </c>
      <c r="H810" s="110"/>
      <c r="I810" s="55">
        <v>1</v>
      </c>
      <c r="J810" s="55">
        <v>158</v>
      </c>
      <c r="K810" s="55">
        <v>158</v>
      </c>
    </row>
    <row r="811" spans="1:11" ht="15">
      <c r="A811" s="55">
        <v>691</v>
      </c>
      <c r="B811" s="55" t="s">
        <v>460</v>
      </c>
      <c r="C811" s="55">
        <v>101470292</v>
      </c>
      <c r="D811" s="55" t="s">
        <v>14</v>
      </c>
      <c r="E811" s="55">
        <v>158</v>
      </c>
      <c r="F811" s="55">
        <v>1983</v>
      </c>
      <c r="G811" s="110">
        <v>1983</v>
      </c>
      <c r="H811" s="110"/>
      <c r="I811" s="55">
        <v>1</v>
      </c>
      <c r="J811" s="55">
        <v>158</v>
      </c>
      <c r="K811" s="55">
        <v>158</v>
      </c>
    </row>
    <row r="812" spans="1:11" ht="15">
      <c r="A812" s="55">
        <v>692</v>
      </c>
      <c r="B812" s="55" t="s">
        <v>542</v>
      </c>
      <c r="C812" s="55">
        <v>101470293</v>
      </c>
      <c r="D812" s="55" t="s">
        <v>14</v>
      </c>
      <c r="E812" s="55">
        <v>196</v>
      </c>
      <c r="F812" s="55">
        <v>1988</v>
      </c>
      <c r="G812" s="110">
        <v>1988</v>
      </c>
      <c r="H812" s="110"/>
      <c r="I812" s="55">
        <v>1</v>
      </c>
      <c r="J812" s="55">
        <v>196</v>
      </c>
      <c r="K812" s="55">
        <v>196</v>
      </c>
    </row>
    <row r="813" spans="1:11" ht="15">
      <c r="A813" s="55">
        <v>693</v>
      </c>
      <c r="B813" s="55" t="s">
        <v>460</v>
      </c>
      <c r="C813" s="55">
        <v>101470294</v>
      </c>
      <c r="D813" s="55" t="s">
        <v>14</v>
      </c>
      <c r="E813" s="55">
        <v>158</v>
      </c>
      <c r="F813" s="55">
        <v>1985</v>
      </c>
      <c r="G813" s="110">
        <v>1985</v>
      </c>
      <c r="H813" s="110"/>
      <c r="I813" s="55">
        <v>1</v>
      </c>
      <c r="J813" s="55">
        <v>158</v>
      </c>
      <c r="K813" s="55">
        <v>158</v>
      </c>
    </row>
    <row r="814" spans="1:11" ht="15">
      <c r="A814" s="55">
        <v>694</v>
      </c>
      <c r="B814" s="55" t="s">
        <v>543</v>
      </c>
      <c r="C814" s="55">
        <v>101490095</v>
      </c>
      <c r="D814" s="55" t="s">
        <v>14</v>
      </c>
      <c r="E814" s="55">
        <v>500</v>
      </c>
      <c r="F814" s="55">
        <v>1981</v>
      </c>
      <c r="G814" s="110">
        <v>1981</v>
      </c>
      <c r="H814" s="110"/>
      <c r="I814" s="55">
        <v>1</v>
      </c>
      <c r="J814" s="55">
        <v>500</v>
      </c>
      <c r="K814" s="55">
        <v>500</v>
      </c>
    </row>
    <row r="815" spans="1:11" ht="15">
      <c r="A815" s="55">
        <v>695</v>
      </c>
      <c r="B815" s="55" t="s">
        <v>883</v>
      </c>
      <c r="C815" s="55">
        <v>101490096</v>
      </c>
      <c r="D815" s="55" t="s">
        <v>14</v>
      </c>
      <c r="E815" s="55">
        <v>173</v>
      </c>
      <c r="F815" s="55">
        <v>1977</v>
      </c>
      <c r="G815" s="110">
        <v>1977</v>
      </c>
      <c r="H815" s="110"/>
      <c r="I815" s="55">
        <v>1</v>
      </c>
      <c r="J815" s="55">
        <v>173</v>
      </c>
      <c r="K815" s="55">
        <v>173</v>
      </c>
    </row>
    <row r="816" spans="1:11" ht="15">
      <c r="A816" s="55">
        <v>696</v>
      </c>
      <c r="B816" s="55" t="s">
        <v>543</v>
      </c>
      <c r="C816" s="55">
        <v>101490097</v>
      </c>
      <c r="D816" s="55" t="s">
        <v>14</v>
      </c>
      <c r="E816" s="55">
        <v>485</v>
      </c>
      <c r="F816" s="55">
        <v>1992</v>
      </c>
      <c r="G816" s="110">
        <v>1992</v>
      </c>
      <c r="H816" s="110"/>
      <c r="I816" s="55">
        <v>1</v>
      </c>
      <c r="J816" s="55">
        <v>485</v>
      </c>
      <c r="K816" s="55">
        <v>485</v>
      </c>
    </row>
    <row r="817" spans="1:11" ht="15">
      <c r="A817" s="55">
        <v>697</v>
      </c>
      <c r="B817" s="55" t="s">
        <v>884</v>
      </c>
      <c r="C817" s="55">
        <v>101490253</v>
      </c>
      <c r="D817" s="55" t="s">
        <v>14</v>
      </c>
      <c r="E817" s="55">
        <v>1074</v>
      </c>
      <c r="F817" s="55">
        <v>2006</v>
      </c>
      <c r="G817" s="110">
        <v>2006</v>
      </c>
      <c r="H817" s="110"/>
      <c r="I817" s="55">
        <v>1</v>
      </c>
      <c r="J817" s="55">
        <v>1074</v>
      </c>
      <c r="K817" s="55">
        <v>1074</v>
      </c>
    </row>
    <row r="818" spans="1:11" ht="15">
      <c r="A818" s="55">
        <v>698</v>
      </c>
      <c r="B818" s="55" t="s">
        <v>53</v>
      </c>
      <c r="C818" s="55">
        <v>101470411</v>
      </c>
      <c r="D818" s="55" t="s">
        <v>14</v>
      </c>
      <c r="E818" s="55">
        <v>775</v>
      </c>
      <c r="F818" s="55">
        <v>1991</v>
      </c>
      <c r="G818" s="110">
        <v>1991</v>
      </c>
      <c r="H818" s="110"/>
      <c r="I818" s="55">
        <v>1</v>
      </c>
      <c r="J818" s="55">
        <v>775</v>
      </c>
      <c r="K818" s="55">
        <v>775</v>
      </c>
    </row>
    <row r="819" spans="1:11" ht="15">
      <c r="A819" s="55">
        <v>699</v>
      </c>
      <c r="B819" s="55" t="s">
        <v>53</v>
      </c>
      <c r="C819" s="55">
        <v>101470426</v>
      </c>
      <c r="D819" s="55" t="s">
        <v>14</v>
      </c>
      <c r="E819" s="55">
        <v>161</v>
      </c>
      <c r="F819" s="55">
        <v>1979</v>
      </c>
      <c r="G819" s="110">
        <v>1979</v>
      </c>
      <c r="H819" s="110"/>
      <c r="I819" s="55">
        <v>1</v>
      </c>
      <c r="J819" s="55">
        <v>161</v>
      </c>
      <c r="K819" s="55">
        <v>161</v>
      </c>
    </row>
    <row r="820" spans="1:11" ht="15">
      <c r="A820" s="55">
        <v>700</v>
      </c>
      <c r="B820" s="55" t="s">
        <v>53</v>
      </c>
      <c r="C820" s="55">
        <v>101470428</v>
      </c>
      <c r="D820" s="55" t="s">
        <v>14</v>
      </c>
      <c r="E820" s="55">
        <v>161</v>
      </c>
      <c r="F820" s="55">
        <v>1979</v>
      </c>
      <c r="G820" s="110">
        <v>1979</v>
      </c>
      <c r="H820" s="110"/>
      <c r="I820" s="55">
        <v>1</v>
      </c>
      <c r="J820" s="55">
        <v>161</v>
      </c>
      <c r="K820" s="55">
        <v>161</v>
      </c>
    </row>
    <row r="821" spans="1:11" ht="15">
      <c r="A821" s="55"/>
      <c r="B821" s="57" t="s">
        <v>503</v>
      </c>
      <c r="C821" s="57"/>
      <c r="D821" s="57"/>
      <c r="E821" s="57"/>
      <c r="F821" s="57"/>
      <c r="G821" s="105"/>
      <c r="H821" s="105"/>
      <c r="I821" s="57"/>
      <c r="J821" s="57">
        <f>SUM(J798:J820)</f>
        <v>7457</v>
      </c>
      <c r="K821" s="57">
        <f>SUM(K798:K820)</f>
        <v>7457</v>
      </c>
    </row>
    <row r="822" spans="1:11" ht="15">
      <c r="A822" s="55"/>
      <c r="B822" s="55"/>
      <c r="C822" s="106" t="s">
        <v>145</v>
      </c>
      <c r="D822" s="107"/>
      <c r="E822" s="107"/>
      <c r="F822" s="107"/>
      <c r="G822" s="107"/>
      <c r="H822" s="107"/>
      <c r="I822" s="108"/>
      <c r="J822" s="55"/>
      <c r="K822" s="55"/>
    </row>
    <row r="823" spans="1:11" ht="15">
      <c r="A823" s="55">
        <v>701</v>
      </c>
      <c r="B823" s="55" t="s">
        <v>885</v>
      </c>
      <c r="C823" s="55">
        <v>101470049</v>
      </c>
      <c r="D823" s="55" t="s">
        <v>14</v>
      </c>
      <c r="E823" s="55">
        <v>50</v>
      </c>
      <c r="F823" s="55">
        <v>1993</v>
      </c>
      <c r="G823" s="110">
        <v>1993</v>
      </c>
      <c r="H823" s="110"/>
      <c r="I823" s="55">
        <v>1</v>
      </c>
      <c r="J823" s="55">
        <v>50</v>
      </c>
      <c r="K823" s="55">
        <v>50</v>
      </c>
    </row>
    <row r="824" spans="1:11" ht="15">
      <c r="A824" s="55">
        <v>702</v>
      </c>
      <c r="B824" s="55" t="s">
        <v>886</v>
      </c>
      <c r="C824" s="55">
        <v>101470016</v>
      </c>
      <c r="D824" s="55" t="s">
        <v>14</v>
      </c>
      <c r="E824" s="55">
        <v>254</v>
      </c>
      <c r="F824" s="55">
        <v>1981</v>
      </c>
      <c r="G824" s="110">
        <v>1981</v>
      </c>
      <c r="H824" s="110"/>
      <c r="I824" s="55">
        <v>1</v>
      </c>
      <c r="J824" s="55">
        <v>254</v>
      </c>
      <c r="K824" s="55">
        <v>254</v>
      </c>
    </row>
    <row r="825" spans="1:11" ht="15">
      <c r="A825" s="55">
        <v>703</v>
      </c>
      <c r="B825" s="55" t="s">
        <v>887</v>
      </c>
      <c r="C825" s="55">
        <v>101470017</v>
      </c>
      <c r="D825" s="55" t="s">
        <v>14</v>
      </c>
      <c r="E825" s="55">
        <v>345</v>
      </c>
      <c r="F825" s="55">
        <v>1987</v>
      </c>
      <c r="G825" s="110">
        <v>1987</v>
      </c>
      <c r="H825" s="110"/>
      <c r="I825" s="55">
        <v>1</v>
      </c>
      <c r="J825" s="55">
        <v>345</v>
      </c>
      <c r="K825" s="55">
        <v>345</v>
      </c>
    </row>
    <row r="826" spans="1:11" ht="15">
      <c r="A826" s="55">
        <v>704</v>
      </c>
      <c r="B826" s="55" t="s">
        <v>887</v>
      </c>
      <c r="C826" s="55">
        <v>101470020</v>
      </c>
      <c r="D826" s="55" t="s">
        <v>14</v>
      </c>
      <c r="E826" s="55">
        <v>345</v>
      </c>
      <c r="F826" s="55">
        <v>1986</v>
      </c>
      <c r="G826" s="110">
        <v>1986</v>
      </c>
      <c r="H826" s="110"/>
      <c r="I826" s="55">
        <v>1</v>
      </c>
      <c r="J826" s="55">
        <v>345</v>
      </c>
      <c r="K826" s="55">
        <v>345</v>
      </c>
    </row>
    <row r="827" spans="1:11" ht="15">
      <c r="A827" s="55">
        <v>705</v>
      </c>
      <c r="B827" s="55" t="s">
        <v>888</v>
      </c>
      <c r="C827" s="55">
        <v>101470027</v>
      </c>
      <c r="D827" s="55" t="s">
        <v>14</v>
      </c>
      <c r="E827" s="55">
        <v>4938</v>
      </c>
      <c r="F827" s="55">
        <v>1990</v>
      </c>
      <c r="G827" s="110">
        <v>1990</v>
      </c>
      <c r="H827" s="110"/>
      <c r="I827" s="55">
        <v>1</v>
      </c>
      <c r="J827" s="55">
        <v>4938</v>
      </c>
      <c r="K827" s="55">
        <v>4938</v>
      </c>
    </row>
    <row r="828" spans="1:11" ht="15">
      <c r="A828" s="55">
        <v>706</v>
      </c>
      <c r="B828" s="55" t="s">
        <v>888</v>
      </c>
      <c r="C828" s="55">
        <v>101470028</v>
      </c>
      <c r="D828" s="55" t="s">
        <v>14</v>
      </c>
      <c r="E828" s="55">
        <v>4949</v>
      </c>
      <c r="F828" s="55">
        <v>1990</v>
      </c>
      <c r="G828" s="110">
        <v>1990</v>
      </c>
      <c r="H828" s="110"/>
      <c r="I828" s="55">
        <v>1</v>
      </c>
      <c r="J828" s="55">
        <v>4949</v>
      </c>
      <c r="K828" s="55">
        <v>4949</v>
      </c>
    </row>
    <row r="829" spans="1:11" ht="15">
      <c r="A829" s="55">
        <v>707</v>
      </c>
      <c r="B829" s="55" t="s">
        <v>888</v>
      </c>
      <c r="C829" s="55">
        <v>101470029</v>
      </c>
      <c r="D829" s="55" t="s">
        <v>14</v>
      </c>
      <c r="E829" s="55">
        <v>4938</v>
      </c>
      <c r="F829" s="55">
        <v>1990</v>
      </c>
      <c r="G829" s="110">
        <v>1990</v>
      </c>
      <c r="H829" s="110"/>
      <c r="I829" s="55">
        <v>1</v>
      </c>
      <c r="J829" s="55">
        <v>4938</v>
      </c>
      <c r="K829" s="55">
        <v>4938</v>
      </c>
    </row>
    <row r="830" spans="1:11" ht="15">
      <c r="A830" s="55">
        <v>708</v>
      </c>
      <c r="B830" s="55" t="s">
        <v>888</v>
      </c>
      <c r="C830" s="55">
        <v>101470030</v>
      </c>
      <c r="D830" s="55" t="s">
        <v>14</v>
      </c>
      <c r="E830" s="55">
        <v>4938</v>
      </c>
      <c r="F830" s="55">
        <v>1990</v>
      </c>
      <c r="G830" s="110">
        <v>1990</v>
      </c>
      <c r="H830" s="110"/>
      <c r="I830" s="55">
        <v>1</v>
      </c>
      <c r="J830" s="55">
        <v>4938</v>
      </c>
      <c r="K830" s="55">
        <v>4938</v>
      </c>
    </row>
    <row r="831" spans="1:11" ht="15">
      <c r="A831" s="55">
        <v>709</v>
      </c>
      <c r="B831" s="55" t="s">
        <v>889</v>
      </c>
      <c r="C831" s="55">
        <v>101470031</v>
      </c>
      <c r="D831" s="55" t="s">
        <v>14</v>
      </c>
      <c r="E831" s="55">
        <v>594</v>
      </c>
      <c r="F831" s="55">
        <v>1975</v>
      </c>
      <c r="G831" s="110">
        <v>1975</v>
      </c>
      <c r="H831" s="110"/>
      <c r="I831" s="55">
        <v>1</v>
      </c>
      <c r="J831" s="55">
        <v>594</v>
      </c>
      <c r="K831" s="55">
        <v>594</v>
      </c>
    </row>
    <row r="832" spans="1:11" ht="15">
      <c r="A832" s="55">
        <v>710</v>
      </c>
      <c r="B832" s="55" t="s">
        <v>890</v>
      </c>
      <c r="C832" s="55">
        <v>101470036</v>
      </c>
      <c r="D832" s="55" t="s">
        <v>14</v>
      </c>
      <c r="E832" s="55">
        <v>1120</v>
      </c>
      <c r="F832" s="55">
        <v>1987</v>
      </c>
      <c r="G832" s="110">
        <v>1987</v>
      </c>
      <c r="H832" s="110"/>
      <c r="I832" s="55">
        <v>1</v>
      </c>
      <c r="J832" s="55">
        <v>1120</v>
      </c>
      <c r="K832" s="55">
        <v>1120</v>
      </c>
    </row>
    <row r="833" spans="1:11" ht="15">
      <c r="A833" s="55">
        <v>711</v>
      </c>
      <c r="B833" s="55" t="s">
        <v>891</v>
      </c>
      <c r="C833" s="55">
        <v>101470037</v>
      </c>
      <c r="D833" s="55" t="s">
        <v>14</v>
      </c>
      <c r="E833" s="55">
        <v>286</v>
      </c>
      <c r="F833" s="55">
        <v>1985</v>
      </c>
      <c r="G833" s="110">
        <v>1985</v>
      </c>
      <c r="H833" s="110"/>
      <c r="I833" s="55">
        <v>1</v>
      </c>
      <c r="J833" s="55">
        <v>286</v>
      </c>
      <c r="K833" s="55">
        <v>286</v>
      </c>
    </row>
    <row r="834" spans="1:11" ht="15">
      <c r="A834" s="55">
        <v>712</v>
      </c>
      <c r="B834" s="55" t="s">
        <v>870</v>
      </c>
      <c r="C834" s="55">
        <v>101470040</v>
      </c>
      <c r="D834" s="55" t="s">
        <v>14</v>
      </c>
      <c r="E834" s="55">
        <v>247</v>
      </c>
      <c r="F834" s="55">
        <v>1991</v>
      </c>
      <c r="G834" s="110">
        <v>1991</v>
      </c>
      <c r="H834" s="110"/>
      <c r="I834" s="55">
        <v>1</v>
      </c>
      <c r="J834" s="55">
        <v>247</v>
      </c>
      <c r="K834" s="55">
        <v>247</v>
      </c>
    </row>
    <row r="835" spans="1:11" ht="15">
      <c r="A835" s="55">
        <v>713</v>
      </c>
      <c r="B835" s="55" t="s">
        <v>892</v>
      </c>
      <c r="C835" s="55">
        <v>101470043</v>
      </c>
      <c r="D835" s="55" t="s">
        <v>14</v>
      </c>
      <c r="E835" s="55">
        <v>493</v>
      </c>
      <c r="F835" s="55">
        <v>1979</v>
      </c>
      <c r="G835" s="110">
        <v>1979</v>
      </c>
      <c r="H835" s="110"/>
      <c r="I835" s="55">
        <v>1</v>
      </c>
      <c r="J835" s="55">
        <v>493</v>
      </c>
      <c r="K835" s="55">
        <v>493</v>
      </c>
    </row>
    <row r="836" spans="1:11" ht="15">
      <c r="A836" s="55">
        <v>714</v>
      </c>
      <c r="B836" s="55" t="s">
        <v>893</v>
      </c>
      <c r="C836" s="55">
        <v>101470044</v>
      </c>
      <c r="D836" s="55" t="s">
        <v>14</v>
      </c>
      <c r="E836" s="55">
        <v>8230</v>
      </c>
      <c r="F836" s="55">
        <v>1991</v>
      </c>
      <c r="G836" s="110">
        <v>1991</v>
      </c>
      <c r="H836" s="110"/>
      <c r="I836" s="55">
        <v>1</v>
      </c>
      <c r="J836" s="55">
        <v>8230</v>
      </c>
      <c r="K836" s="55">
        <v>8230</v>
      </c>
    </row>
    <row r="837" spans="1:11" ht="15">
      <c r="A837" s="55">
        <v>715</v>
      </c>
      <c r="B837" s="55" t="s">
        <v>893</v>
      </c>
      <c r="C837" s="55">
        <v>101470045</v>
      </c>
      <c r="D837" s="55" t="s">
        <v>14</v>
      </c>
      <c r="E837" s="55">
        <v>8241</v>
      </c>
      <c r="F837" s="55">
        <v>1991</v>
      </c>
      <c r="G837" s="110">
        <v>1991</v>
      </c>
      <c r="H837" s="110"/>
      <c r="I837" s="55">
        <v>1</v>
      </c>
      <c r="J837" s="55">
        <v>8241</v>
      </c>
      <c r="K837" s="55">
        <v>8241</v>
      </c>
    </row>
    <row r="838" spans="1:11" ht="15">
      <c r="A838" s="55">
        <v>716</v>
      </c>
      <c r="B838" s="55" t="s">
        <v>894</v>
      </c>
      <c r="C838" s="55">
        <v>101470047</v>
      </c>
      <c r="D838" s="55" t="s">
        <v>14</v>
      </c>
      <c r="E838" s="55">
        <v>608</v>
      </c>
      <c r="F838" s="55">
        <v>1992</v>
      </c>
      <c r="G838" s="110">
        <v>1992</v>
      </c>
      <c r="H838" s="110"/>
      <c r="I838" s="55">
        <v>1</v>
      </c>
      <c r="J838" s="55">
        <v>608</v>
      </c>
      <c r="K838" s="55">
        <v>608</v>
      </c>
    </row>
    <row r="839" spans="1:11" ht="15">
      <c r="A839" s="55">
        <v>717</v>
      </c>
      <c r="B839" s="55" t="s">
        <v>885</v>
      </c>
      <c r="C839" s="55">
        <v>101470048</v>
      </c>
      <c r="D839" s="55" t="s">
        <v>14</v>
      </c>
      <c r="E839" s="55">
        <v>50</v>
      </c>
      <c r="F839" s="55">
        <v>1993</v>
      </c>
      <c r="G839" s="110">
        <v>1993</v>
      </c>
      <c r="H839" s="110"/>
      <c r="I839" s="55">
        <v>1</v>
      </c>
      <c r="J839" s="55">
        <v>50</v>
      </c>
      <c r="K839" s="55">
        <v>50</v>
      </c>
    </row>
    <row r="840" spans="1:11" ht="15">
      <c r="A840" s="55">
        <v>718</v>
      </c>
      <c r="B840" s="55" t="s">
        <v>885</v>
      </c>
      <c r="C840" s="55">
        <v>101470050</v>
      </c>
      <c r="D840" s="55" t="s">
        <v>14</v>
      </c>
      <c r="E840" s="55">
        <v>50</v>
      </c>
      <c r="F840" s="55">
        <v>1993</v>
      </c>
      <c r="G840" s="110">
        <v>1993</v>
      </c>
      <c r="H840" s="110"/>
      <c r="I840" s="55">
        <v>1</v>
      </c>
      <c r="J840" s="55">
        <v>50</v>
      </c>
      <c r="K840" s="55">
        <v>50</v>
      </c>
    </row>
    <row r="841" spans="1:11" ht="15">
      <c r="A841" s="55">
        <v>719</v>
      </c>
      <c r="B841" s="55" t="s">
        <v>885</v>
      </c>
      <c r="C841" s="55">
        <v>101470051</v>
      </c>
      <c r="D841" s="55" t="s">
        <v>14</v>
      </c>
      <c r="E841" s="55">
        <v>50</v>
      </c>
      <c r="F841" s="55">
        <v>1993</v>
      </c>
      <c r="G841" s="110">
        <v>1993</v>
      </c>
      <c r="H841" s="110"/>
      <c r="I841" s="55">
        <v>1</v>
      </c>
      <c r="J841" s="55">
        <v>50</v>
      </c>
      <c r="K841" s="55">
        <v>50</v>
      </c>
    </row>
    <row r="842" spans="1:11" ht="15">
      <c r="A842" s="55">
        <v>720</v>
      </c>
      <c r="B842" s="55" t="s">
        <v>885</v>
      </c>
      <c r="C842" s="55">
        <v>101470052</v>
      </c>
      <c r="D842" s="55" t="s">
        <v>14</v>
      </c>
      <c r="E842" s="55">
        <v>50</v>
      </c>
      <c r="F842" s="55">
        <v>1993</v>
      </c>
      <c r="G842" s="110">
        <v>1993</v>
      </c>
      <c r="H842" s="110"/>
      <c r="I842" s="55">
        <v>1</v>
      </c>
      <c r="J842" s="55">
        <v>50</v>
      </c>
      <c r="K842" s="55">
        <v>50</v>
      </c>
    </row>
    <row r="843" spans="1:11" ht="15">
      <c r="A843" s="55">
        <v>721</v>
      </c>
      <c r="B843" s="55" t="s">
        <v>895</v>
      </c>
      <c r="C843" s="55">
        <v>101470059</v>
      </c>
      <c r="D843" s="55" t="s">
        <v>14</v>
      </c>
      <c r="E843" s="55">
        <v>202</v>
      </c>
      <c r="F843" s="55">
        <v>1979</v>
      </c>
      <c r="G843" s="110">
        <v>1979</v>
      </c>
      <c r="H843" s="110"/>
      <c r="I843" s="55">
        <v>1</v>
      </c>
      <c r="J843" s="55">
        <v>202</v>
      </c>
      <c r="K843" s="55">
        <v>202</v>
      </c>
    </row>
    <row r="844" spans="1:11" ht="15">
      <c r="A844" s="55">
        <v>722</v>
      </c>
      <c r="B844" s="55" t="s">
        <v>896</v>
      </c>
      <c r="C844" s="55">
        <v>101470060</v>
      </c>
      <c r="D844" s="55" t="s">
        <v>14</v>
      </c>
      <c r="E844" s="55">
        <v>114</v>
      </c>
      <c r="F844" s="55">
        <v>1993</v>
      </c>
      <c r="G844" s="110">
        <v>1993</v>
      </c>
      <c r="H844" s="110"/>
      <c r="I844" s="55">
        <v>1</v>
      </c>
      <c r="J844" s="55">
        <v>114</v>
      </c>
      <c r="K844" s="55">
        <v>114</v>
      </c>
    </row>
    <row r="845" spans="1:11" ht="15">
      <c r="A845" s="55">
        <v>723</v>
      </c>
      <c r="B845" s="55" t="s">
        <v>897</v>
      </c>
      <c r="C845" s="55">
        <v>101470061</v>
      </c>
      <c r="D845" s="55" t="s">
        <v>14</v>
      </c>
      <c r="E845" s="55">
        <v>312</v>
      </c>
      <c r="F845" s="55">
        <v>1986</v>
      </c>
      <c r="G845" s="110">
        <v>1986</v>
      </c>
      <c r="H845" s="110"/>
      <c r="I845" s="55">
        <v>1</v>
      </c>
      <c r="J845" s="55">
        <v>312</v>
      </c>
      <c r="K845" s="55">
        <v>312</v>
      </c>
    </row>
    <row r="846" spans="1:11" ht="15">
      <c r="A846" s="55">
        <v>724</v>
      </c>
      <c r="B846" s="55" t="s">
        <v>897</v>
      </c>
      <c r="C846" s="55">
        <v>101470062</v>
      </c>
      <c r="D846" s="55" t="s">
        <v>14</v>
      </c>
      <c r="E846" s="55">
        <v>312</v>
      </c>
      <c r="F846" s="55">
        <v>1986</v>
      </c>
      <c r="G846" s="110">
        <v>1986</v>
      </c>
      <c r="H846" s="110"/>
      <c r="I846" s="55">
        <v>1</v>
      </c>
      <c r="J846" s="55">
        <v>312</v>
      </c>
      <c r="K846" s="55">
        <v>312</v>
      </c>
    </row>
    <row r="847" spans="1:11" ht="15">
      <c r="A847" s="55">
        <v>725</v>
      </c>
      <c r="B847" s="55" t="s">
        <v>898</v>
      </c>
      <c r="C847" s="55">
        <v>101470063</v>
      </c>
      <c r="D847" s="55" t="s">
        <v>14</v>
      </c>
      <c r="E847" s="55">
        <v>314</v>
      </c>
      <c r="F847" s="55">
        <v>1990</v>
      </c>
      <c r="G847" s="110">
        <v>1990</v>
      </c>
      <c r="H847" s="110"/>
      <c r="I847" s="55">
        <v>1</v>
      </c>
      <c r="J847" s="55">
        <v>314</v>
      </c>
      <c r="K847" s="55">
        <v>314</v>
      </c>
    </row>
    <row r="848" spans="1:11" ht="15">
      <c r="A848" s="55">
        <v>726</v>
      </c>
      <c r="B848" s="55" t="s">
        <v>898</v>
      </c>
      <c r="C848" s="55">
        <v>101470064</v>
      </c>
      <c r="D848" s="55" t="s">
        <v>14</v>
      </c>
      <c r="E848" s="55">
        <v>314</v>
      </c>
      <c r="F848" s="55">
        <v>1990</v>
      </c>
      <c r="G848" s="110">
        <v>1990</v>
      </c>
      <c r="H848" s="110"/>
      <c r="I848" s="55">
        <v>1</v>
      </c>
      <c r="J848" s="55">
        <v>314</v>
      </c>
      <c r="K848" s="55">
        <v>314</v>
      </c>
    </row>
    <row r="849" spans="1:11" ht="15">
      <c r="A849" s="55">
        <v>727</v>
      </c>
      <c r="B849" s="55" t="s">
        <v>899</v>
      </c>
      <c r="C849" s="55">
        <v>101470065</v>
      </c>
      <c r="D849" s="55" t="s">
        <v>14</v>
      </c>
      <c r="E849" s="55">
        <v>1152</v>
      </c>
      <c r="F849" s="55">
        <v>1988</v>
      </c>
      <c r="G849" s="110">
        <v>1988</v>
      </c>
      <c r="H849" s="110"/>
      <c r="I849" s="55">
        <v>1</v>
      </c>
      <c r="J849" s="55">
        <v>1152</v>
      </c>
      <c r="K849" s="55">
        <v>1152</v>
      </c>
    </row>
    <row r="850" spans="1:11" ht="15">
      <c r="A850" s="55">
        <v>728</v>
      </c>
      <c r="B850" s="55" t="s">
        <v>900</v>
      </c>
      <c r="C850" s="55">
        <v>101470066</v>
      </c>
      <c r="D850" s="55" t="s">
        <v>14</v>
      </c>
      <c r="E850" s="55">
        <v>3292</v>
      </c>
      <c r="F850" s="55">
        <v>1990</v>
      </c>
      <c r="G850" s="110">
        <v>1990</v>
      </c>
      <c r="H850" s="110"/>
      <c r="I850" s="55">
        <v>1</v>
      </c>
      <c r="J850" s="55">
        <v>3292</v>
      </c>
      <c r="K850" s="55">
        <v>3292</v>
      </c>
    </row>
    <row r="851" spans="1:11" ht="15">
      <c r="A851" s="55">
        <v>729</v>
      </c>
      <c r="B851" s="55" t="s">
        <v>901</v>
      </c>
      <c r="C851" s="55">
        <v>101470067</v>
      </c>
      <c r="D851" s="55" t="s">
        <v>14</v>
      </c>
      <c r="E851" s="55">
        <v>925</v>
      </c>
      <c r="F851" s="55">
        <v>1988</v>
      </c>
      <c r="G851" s="110">
        <v>1988</v>
      </c>
      <c r="H851" s="110"/>
      <c r="I851" s="55">
        <v>1</v>
      </c>
      <c r="J851" s="55">
        <v>925</v>
      </c>
      <c r="K851" s="55">
        <v>925</v>
      </c>
    </row>
    <row r="852" spans="1:11" ht="15">
      <c r="A852" s="55">
        <v>730</v>
      </c>
      <c r="B852" s="55" t="s">
        <v>895</v>
      </c>
      <c r="C852" s="55">
        <v>101470081</v>
      </c>
      <c r="D852" s="55" t="s">
        <v>14</v>
      </c>
      <c r="E852" s="55">
        <v>202</v>
      </c>
      <c r="F852" s="55">
        <v>1979</v>
      </c>
      <c r="G852" s="110">
        <v>1979</v>
      </c>
      <c r="H852" s="110"/>
      <c r="I852" s="55">
        <v>1</v>
      </c>
      <c r="J852" s="55">
        <v>202</v>
      </c>
      <c r="K852" s="55">
        <v>202</v>
      </c>
    </row>
    <row r="853" spans="1:11" ht="15">
      <c r="A853" s="55">
        <v>731</v>
      </c>
      <c r="B853" s="55" t="s">
        <v>543</v>
      </c>
      <c r="C853" s="55">
        <v>101490008</v>
      </c>
      <c r="D853" s="55" t="s">
        <v>14</v>
      </c>
      <c r="E853" s="55">
        <v>485</v>
      </c>
      <c r="F853" s="55">
        <v>1982</v>
      </c>
      <c r="G853" s="110">
        <v>1982</v>
      </c>
      <c r="H853" s="110"/>
      <c r="I853" s="55">
        <v>1</v>
      </c>
      <c r="J853" s="55">
        <v>485</v>
      </c>
      <c r="K853" s="55">
        <v>485</v>
      </c>
    </row>
    <row r="854" spans="1:11" ht="15">
      <c r="A854" s="55">
        <v>732</v>
      </c>
      <c r="B854" s="55" t="s">
        <v>543</v>
      </c>
      <c r="C854" s="55">
        <v>101490009</v>
      </c>
      <c r="D854" s="55" t="s">
        <v>14</v>
      </c>
      <c r="E854" s="55">
        <v>517</v>
      </c>
      <c r="F854" s="55">
        <v>1982</v>
      </c>
      <c r="G854" s="110">
        <v>1982</v>
      </c>
      <c r="H854" s="110"/>
      <c r="I854" s="55">
        <v>1</v>
      </c>
      <c r="J854" s="55">
        <v>517</v>
      </c>
      <c r="K854" s="55">
        <v>517</v>
      </c>
    </row>
    <row r="855" spans="1:11" ht="15">
      <c r="A855" s="55">
        <v>733</v>
      </c>
      <c r="B855" s="55" t="s">
        <v>902</v>
      </c>
      <c r="C855" s="55">
        <v>101490052</v>
      </c>
      <c r="D855" s="55" t="s">
        <v>14</v>
      </c>
      <c r="E855" s="55">
        <v>225</v>
      </c>
      <c r="F855" s="55">
        <v>1990</v>
      </c>
      <c r="G855" s="110">
        <v>1990</v>
      </c>
      <c r="H855" s="110"/>
      <c r="I855" s="55">
        <v>1</v>
      </c>
      <c r="J855" s="55">
        <v>225</v>
      </c>
      <c r="K855" s="55">
        <v>225</v>
      </c>
    </row>
    <row r="856" spans="1:11" ht="15">
      <c r="A856" s="55">
        <v>734</v>
      </c>
      <c r="B856" s="55" t="s">
        <v>902</v>
      </c>
      <c r="C856" s="55">
        <v>101490051</v>
      </c>
      <c r="D856" s="55" t="s">
        <v>14</v>
      </c>
      <c r="E856" s="55">
        <v>225</v>
      </c>
      <c r="F856" s="55">
        <v>1990</v>
      </c>
      <c r="G856" s="110">
        <v>1990</v>
      </c>
      <c r="H856" s="110"/>
      <c r="I856" s="55">
        <v>1</v>
      </c>
      <c r="J856" s="55">
        <v>225</v>
      </c>
      <c r="K856" s="55">
        <v>225</v>
      </c>
    </row>
    <row r="857" spans="1:11" ht="15">
      <c r="A857" s="55">
        <v>735</v>
      </c>
      <c r="B857" s="55" t="s">
        <v>902</v>
      </c>
      <c r="C857" s="55">
        <v>101490053</v>
      </c>
      <c r="D857" s="55" t="s">
        <v>14</v>
      </c>
      <c r="E857" s="55">
        <v>209</v>
      </c>
      <c r="F857" s="55">
        <v>1980</v>
      </c>
      <c r="G857" s="110">
        <v>1980</v>
      </c>
      <c r="H857" s="110"/>
      <c r="I857" s="55">
        <v>1</v>
      </c>
      <c r="J857" s="55">
        <v>209</v>
      </c>
      <c r="K857" s="55">
        <v>209</v>
      </c>
    </row>
    <row r="858" spans="1:11" ht="15">
      <c r="A858" s="55">
        <v>736</v>
      </c>
      <c r="B858" s="55" t="s">
        <v>903</v>
      </c>
      <c r="C858" s="55">
        <v>101470577</v>
      </c>
      <c r="D858" s="55" t="s">
        <v>14</v>
      </c>
      <c r="E858" s="55">
        <v>3906</v>
      </c>
      <c r="F858" s="55">
        <v>2005</v>
      </c>
      <c r="G858" s="110">
        <v>2005</v>
      </c>
      <c r="H858" s="110"/>
      <c r="I858" s="55">
        <v>1</v>
      </c>
      <c r="J858" s="55">
        <v>3906</v>
      </c>
      <c r="K858" s="55">
        <v>3906</v>
      </c>
    </row>
    <row r="859" spans="1:11" ht="15">
      <c r="A859" s="55">
        <v>737</v>
      </c>
      <c r="B859" s="55" t="s">
        <v>904</v>
      </c>
      <c r="C859" s="55">
        <v>101470578</v>
      </c>
      <c r="D859" s="55" t="s">
        <v>14</v>
      </c>
      <c r="E859" s="55">
        <v>5869</v>
      </c>
      <c r="F859" s="55">
        <v>2005</v>
      </c>
      <c r="G859" s="110">
        <v>2005</v>
      </c>
      <c r="H859" s="110"/>
      <c r="I859" s="55">
        <v>1</v>
      </c>
      <c r="J859" s="55">
        <v>5869</v>
      </c>
      <c r="K859" s="55">
        <v>5869</v>
      </c>
    </row>
    <row r="860" spans="1:11" ht="15">
      <c r="A860" s="55">
        <v>738</v>
      </c>
      <c r="B860" s="55" t="s">
        <v>887</v>
      </c>
      <c r="C860" s="55">
        <v>101470556</v>
      </c>
      <c r="D860" s="55" t="s">
        <v>14</v>
      </c>
      <c r="E860" s="55">
        <v>119</v>
      </c>
      <c r="F860" s="55">
        <v>2004</v>
      </c>
      <c r="G860" s="110">
        <v>2004</v>
      </c>
      <c r="H860" s="110"/>
      <c r="I860" s="55">
        <v>1</v>
      </c>
      <c r="J860" s="55">
        <v>119</v>
      </c>
      <c r="K860" s="55">
        <v>119</v>
      </c>
    </row>
    <row r="861" spans="1:11" ht="15">
      <c r="A861" s="55">
        <v>739</v>
      </c>
      <c r="B861" s="55" t="s">
        <v>905</v>
      </c>
      <c r="C861" s="55">
        <v>101450112</v>
      </c>
      <c r="D861" s="55" t="s">
        <v>14</v>
      </c>
      <c r="E861" s="55">
        <v>344</v>
      </c>
      <c r="F861" s="55">
        <v>1983</v>
      </c>
      <c r="G861" s="110">
        <v>1983</v>
      </c>
      <c r="H861" s="110"/>
      <c r="I861" s="55">
        <v>1</v>
      </c>
      <c r="J861" s="55">
        <v>344</v>
      </c>
      <c r="K861" s="55">
        <v>344</v>
      </c>
    </row>
    <row r="862" spans="1:11" ht="15">
      <c r="A862" s="55">
        <v>740</v>
      </c>
      <c r="B862" s="55" t="s">
        <v>906</v>
      </c>
      <c r="C862" s="55">
        <v>101470583</v>
      </c>
      <c r="D862" s="55" t="s">
        <v>14</v>
      </c>
      <c r="E862" s="55">
        <v>1575</v>
      </c>
      <c r="F862" s="55">
        <v>2006</v>
      </c>
      <c r="G862" s="110">
        <v>2006</v>
      </c>
      <c r="H862" s="110"/>
      <c r="I862" s="55">
        <v>1</v>
      </c>
      <c r="J862" s="55">
        <v>1575</v>
      </c>
      <c r="K862" s="55">
        <v>1575</v>
      </c>
    </row>
    <row r="863" spans="1:11" ht="15">
      <c r="A863" s="55">
        <v>741</v>
      </c>
      <c r="B863" s="55" t="s">
        <v>907</v>
      </c>
      <c r="C863" s="55">
        <v>101470611</v>
      </c>
      <c r="D863" s="55" t="s">
        <v>14</v>
      </c>
      <c r="E863" s="55">
        <v>3252</v>
      </c>
      <c r="F863" s="55">
        <v>2007</v>
      </c>
      <c r="G863" s="110">
        <v>2007</v>
      </c>
      <c r="H863" s="110"/>
      <c r="I863" s="55">
        <v>1</v>
      </c>
      <c r="J863" s="55">
        <v>3252</v>
      </c>
      <c r="K863" s="55">
        <v>3252</v>
      </c>
    </row>
    <row r="864" spans="1:11" ht="15">
      <c r="A864" s="55">
        <v>742</v>
      </c>
      <c r="B864" s="55" t="s">
        <v>908</v>
      </c>
      <c r="C864" s="55">
        <v>101470612</v>
      </c>
      <c r="D864" s="55" t="s">
        <v>14</v>
      </c>
      <c r="E864" s="55">
        <v>1102</v>
      </c>
      <c r="F864" s="55">
        <v>2007</v>
      </c>
      <c r="G864" s="110">
        <v>2007</v>
      </c>
      <c r="H864" s="110"/>
      <c r="I864" s="55">
        <v>1</v>
      </c>
      <c r="J864" s="55">
        <v>1102</v>
      </c>
      <c r="K864" s="55">
        <v>1102</v>
      </c>
    </row>
    <row r="865" spans="1:11" ht="15">
      <c r="A865" s="55">
        <v>743</v>
      </c>
      <c r="B865" s="55" t="s">
        <v>909</v>
      </c>
      <c r="C865" s="55">
        <v>101470624</v>
      </c>
      <c r="D865" s="55" t="s">
        <v>14</v>
      </c>
      <c r="E865" s="55">
        <v>4747</v>
      </c>
      <c r="F865" s="55">
        <v>2007</v>
      </c>
      <c r="G865" s="110">
        <v>2007</v>
      </c>
      <c r="H865" s="110"/>
      <c r="I865" s="55">
        <v>1</v>
      </c>
      <c r="J865" s="55">
        <v>4747</v>
      </c>
      <c r="K865" s="55">
        <v>4747</v>
      </c>
    </row>
    <row r="866" spans="1:11" ht="15">
      <c r="A866" s="55">
        <v>744</v>
      </c>
      <c r="B866" s="55" t="s">
        <v>910</v>
      </c>
      <c r="C866" s="55">
        <v>101470668</v>
      </c>
      <c r="D866" s="55" t="s">
        <v>14</v>
      </c>
      <c r="E866" s="55">
        <v>13811</v>
      </c>
      <c r="F866" s="55">
        <v>2009</v>
      </c>
      <c r="G866" s="110">
        <v>2009</v>
      </c>
      <c r="H866" s="110"/>
      <c r="I866" s="55">
        <v>1</v>
      </c>
      <c r="J866" s="55">
        <v>13811</v>
      </c>
      <c r="K866" s="55">
        <v>12980.67</v>
      </c>
    </row>
    <row r="867" spans="1:11" ht="15">
      <c r="A867" s="55"/>
      <c r="B867" s="55" t="s">
        <v>911</v>
      </c>
      <c r="C867" s="55"/>
      <c r="D867" s="55"/>
      <c r="E867" s="55"/>
      <c r="F867" s="55"/>
      <c r="G867" s="110"/>
      <c r="H867" s="110"/>
      <c r="I867" s="55"/>
      <c r="J867" s="55"/>
      <c r="K867" s="55"/>
    </row>
    <row r="868" spans="1:11" ht="15">
      <c r="A868" s="55">
        <v>745</v>
      </c>
      <c r="B868" s="55" t="s">
        <v>912</v>
      </c>
      <c r="C868" s="55">
        <v>101470599</v>
      </c>
      <c r="D868" s="55" t="s">
        <v>14</v>
      </c>
      <c r="E868" s="55">
        <v>4776</v>
      </c>
      <c r="F868" s="55">
        <v>2007</v>
      </c>
      <c r="G868" s="110">
        <v>2007</v>
      </c>
      <c r="H868" s="110"/>
      <c r="I868" s="55">
        <v>1</v>
      </c>
      <c r="J868" s="55">
        <v>4776</v>
      </c>
      <c r="K868" s="55">
        <v>4776</v>
      </c>
    </row>
    <row r="869" spans="1:11" ht="15">
      <c r="A869" s="55">
        <v>746</v>
      </c>
      <c r="B869" s="55" t="s">
        <v>913</v>
      </c>
      <c r="C869" s="55">
        <v>101470613</v>
      </c>
      <c r="D869" s="55" t="s">
        <v>14</v>
      </c>
      <c r="E869" s="55">
        <v>1899</v>
      </c>
      <c r="F869" s="55">
        <v>2007</v>
      </c>
      <c r="G869" s="110">
        <v>2007</v>
      </c>
      <c r="H869" s="110"/>
      <c r="I869" s="55">
        <v>1</v>
      </c>
      <c r="J869" s="55">
        <v>1899</v>
      </c>
      <c r="K869" s="55">
        <v>1899</v>
      </c>
    </row>
    <row r="870" spans="1:11" ht="15">
      <c r="A870" s="55">
        <v>747</v>
      </c>
      <c r="B870" s="55" t="s">
        <v>914</v>
      </c>
      <c r="C870" s="55">
        <v>101490227</v>
      </c>
      <c r="D870" s="55" t="s">
        <v>14</v>
      </c>
      <c r="E870" s="55">
        <v>4754</v>
      </c>
      <c r="F870" s="55">
        <v>2004</v>
      </c>
      <c r="G870" s="110">
        <v>2004</v>
      </c>
      <c r="H870" s="110"/>
      <c r="I870" s="55">
        <v>1</v>
      </c>
      <c r="J870" s="55">
        <v>4754</v>
      </c>
      <c r="K870" s="55">
        <v>4754</v>
      </c>
    </row>
    <row r="871" spans="1:11" ht="15">
      <c r="A871" s="55">
        <v>748</v>
      </c>
      <c r="B871" s="55" t="s">
        <v>915</v>
      </c>
      <c r="C871" s="55">
        <v>101490228</v>
      </c>
      <c r="D871" s="55" t="s">
        <v>14</v>
      </c>
      <c r="E871" s="55">
        <v>713</v>
      </c>
      <c r="F871" s="55">
        <v>2004</v>
      </c>
      <c r="G871" s="110">
        <v>2004</v>
      </c>
      <c r="H871" s="110"/>
      <c r="I871" s="55">
        <v>1</v>
      </c>
      <c r="J871" s="55">
        <v>713</v>
      </c>
      <c r="K871" s="55">
        <v>713</v>
      </c>
    </row>
    <row r="872" spans="1:11" ht="15">
      <c r="A872" s="55">
        <v>749</v>
      </c>
      <c r="B872" s="55" t="s">
        <v>916</v>
      </c>
      <c r="C872" s="55">
        <v>101490229</v>
      </c>
      <c r="D872" s="55" t="s">
        <v>14</v>
      </c>
      <c r="E872" s="55">
        <v>222</v>
      </c>
      <c r="F872" s="55">
        <v>2004</v>
      </c>
      <c r="G872" s="110">
        <v>2004</v>
      </c>
      <c r="H872" s="110"/>
      <c r="I872" s="55">
        <v>1</v>
      </c>
      <c r="J872" s="55">
        <v>222</v>
      </c>
      <c r="K872" s="55">
        <v>222</v>
      </c>
    </row>
    <row r="873" spans="1:11" ht="15">
      <c r="A873" s="55">
        <v>750</v>
      </c>
      <c r="B873" s="55" t="s">
        <v>917</v>
      </c>
      <c r="C873" s="55">
        <v>101490230</v>
      </c>
      <c r="D873" s="55" t="s">
        <v>14</v>
      </c>
      <c r="E873" s="55">
        <v>452</v>
      </c>
      <c r="F873" s="55">
        <v>2004</v>
      </c>
      <c r="G873" s="110">
        <v>2004</v>
      </c>
      <c r="H873" s="110"/>
      <c r="I873" s="55">
        <v>1</v>
      </c>
      <c r="J873" s="55">
        <v>452</v>
      </c>
      <c r="K873" s="55">
        <v>452</v>
      </c>
    </row>
    <row r="874" spans="1:11" ht="15">
      <c r="A874" s="55">
        <v>751</v>
      </c>
      <c r="B874" s="55" t="s">
        <v>918</v>
      </c>
      <c r="C874" s="55">
        <v>101490231</v>
      </c>
      <c r="D874" s="55" t="s">
        <v>14</v>
      </c>
      <c r="E874" s="55">
        <v>2092</v>
      </c>
      <c r="F874" s="55">
        <v>2004</v>
      </c>
      <c r="G874" s="110">
        <v>2004</v>
      </c>
      <c r="H874" s="110"/>
      <c r="I874" s="55">
        <v>1</v>
      </c>
      <c r="J874" s="55">
        <v>2092</v>
      </c>
      <c r="K874" s="55">
        <v>2092</v>
      </c>
    </row>
    <row r="875" spans="1:11" ht="15">
      <c r="A875" s="55">
        <v>752</v>
      </c>
      <c r="B875" s="55" t="s">
        <v>919</v>
      </c>
      <c r="C875" s="55">
        <v>101490232</v>
      </c>
      <c r="D875" s="55" t="s">
        <v>14</v>
      </c>
      <c r="E875" s="55">
        <v>3077</v>
      </c>
      <c r="F875" s="55">
        <v>2004</v>
      </c>
      <c r="G875" s="110">
        <v>2004</v>
      </c>
      <c r="H875" s="110"/>
      <c r="I875" s="55">
        <v>1</v>
      </c>
      <c r="J875" s="55">
        <v>3077</v>
      </c>
      <c r="K875" s="55">
        <v>3077</v>
      </c>
    </row>
    <row r="876" spans="1:11" ht="15">
      <c r="A876" s="55">
        <v>753</v>
      </c>
      <c r="B876" s="55" t="s">
        <v>920</v>
      </c>
      <c r="C876" s="55">
        <v>101490233</v>
      </c>
      <c r="D876" s="55" t="s">
        <v>14</v>
      </c>
      <c r="E876" s="55">
        <v>2622</v>
      </c>
      <c r="F876" s="55">
        <v>2004</v>
      </c>
      <c r="G876" s="110">
        <v>2004</v>
      </c>
      <c r="H876" s="110"/>
      <c r="I876" s="55">
        <v>1</v>
      </c>
      <c r="J876" s="55">
        <v>2622</v>
      </c>
      <c r="K876" s="55">
        <v>2622</v>
      </c>
    </row>
    <row r="877" spans="1:11" ht="15">
      <c r="A877" s="55">
        <v>754</v>
      </c>
      <c r="B877" s="55" t="s">
        <v>921</v>
      </c>
      <c r="C877" s="55">
        <v>101490234</v>
      </c>
      <c r="D877" s="55" t="s">
        <v>14</v>
      </c>
      <c r="E877" s="55">
        <v>80</v>
      </c>
      <c r="F877" s="55">
        <v>2004</v>
      </c>
      <c r="G877" s="110">
        <v>2004</v>
      </c>
      <c r="H877" s="110"/>
      <c r="I877" s="55">
        <v>1</v>
      </c>
      <c r="J877" s="55">
        <v>80</v>
      </c>
      <c r="K877" s="55">
        <v>80</v>
      </c>
    </row>
    <row r="878" spans="1:11" ht="15">
      <c r="A878" s="55">
        <v>755</v>
      </c>
      <c r="B878" s="55" t="s">
        <v>921</v>
      </c>
      <c r="C878" s="55">
        <v>101490235</v>
      </c>
      <c r="D878" s="55" t="s">
        <v>14</v>
      </c>
      <c r="E878" s="55">
        <v>80</v>
      </c>
      <c r="F878" s="55">
        <v>2004</v>
      </c>
      <c r="G878" s="110">
        <v>2004</v>
      </c>
      <c r="H878" s="110"/>
      <c r="I878" s="55">
        <v>1</v>
      </c>
      <c r="J878" s="55">
        <v>80</v>
      </c>
      <c r="K878" s="55">
        <v>80</v>
      </c>
    </row>
    <row r="879" spans="1:11" ht="15">
      <c r="A879" s="55">
        <v>756</v>
      </c>
      <c r="B879" s="55" t="s">
        <v>922</v>
      </c>
      <c r="C879" s="55">
        <v>101490236</v>
      </c>
      <c r="D879" s="55" t="s">
        <v>14</v>
      </c>
      <c r="E879" s="55">
        <v>838</v>
      </c>
      <c r="F879" s="55">
        <v>2004</v>
      </c>
      <c r="G879" s="110">
        <v>2004</v>
      </c>
      <c r="H879" s="110"/>
      <c r="I879" s="55">
        <v>1</v>
      </c>
      <c r="J879" s="55">
        <v>838</v>
      </c>
      <c r="K879" s="55">
        <v>838</v>
      </c>
    </row>
    <row r="880" spans="1:11" ht="15">
      <c r="A880" s="55">
        <v>757</v>
      </c>
      <c r="B880" s="55" t="s">
        <v>923</v>
      </c>
      <c r="C880" s="55">
        <v>101490237</v>
      </c>
      <c r="D880" s="55" t="s">
        <v>14</v>
      </c>
      <c r="E880" s="55">
        <v>1412</v>
      </c>
      <c r="F880" s="55">
        <v>2004</v>
      </c>
      <c r="G880" s="110">
        <v>2004</v>
      </c>
      <c r="H880" s="110"/>
      <c r="I880" s="55">
        <v>1</v>
      </c>
      <c r="J880" s="55">
        <v>1412</v>
      </c>
      <c r="K880" s="55">
        <v>1412</v>
      </c>
    </row>
    <row r="881" spans="1:11" ht="15">
      <c r="A881" s="55">
        <v>758</v>
      </c>
      <c r="B881" s="55" t="s">
        <v>924</v>
      </c>
      <c r="C881" s="55">
        <v>101470499</v>
      </c>
      <c r="D881" s="55" t="s">
        <v>14</v>
      </c>
      <c r="E881" s="55">
        <v>4819</v>
      </c>
      <c r="F881" s="55">
        <v>1999</v>
      </c>
      <c r="G881" s="110">
        <v>1999</v>
      </c>
      <c r="H881" s="110"/>
      <c r="I881" s="55">
        <v>1</v>
      </c>
      <c r="J881" s="55">
        <v>4819</v>
      </c>
      <c r="K881" s="55">
        <v>4819</v>
      </c>
    </row>
    <row r="882" spans="1:11" ht="15">
      <c r="A882" s="55">
        <v>759</v>
      </c>
      <c r="B882" s="55" t="s">
        <v>925</v>
      </c>
      <c r="C882" s="55">
        <v>101470747</v>
      </c>
      <c r="D882" s="55" t="s">
        <v>14</v>
      </c>
      <c r="E882" s="55">
        <v>6000</v>
      </c>
      <c r="F882" s="55">
        <v>2012</v>
      </c>
      <c r="G882" s="110">
        <v>2012</v>
      </c>
      <c r="H882" s="110"/>
      <c r="I882" s="55">
        <v>1</v>
      </c>
      <c r="J882" s="55">
        <v>6000</v>
      </c>
      <c r="K882" s="55">
        <v>3400</v>
      </c>
    </row>
    <row r="883" spans="1:11" ht="15">
      <c r="A883" s="55">
        <v>760</v>
      </c>
      <c r="B883" s="55" t="s">
        <v>926</v>
      </c>
      <c r="C883" s="55">
        <v>101470748</v>
      </c>
      <c r="D883" s="55" t="s">
        <v>14</v>
      </c>
      <c r="E883" s="55">
        <v>2100</v>
      </c>
      <c r="F883" s="55">
        <v>2012</v>
      </c>
      <c r="G883" s="110">
        <v>2012</v>
      </c>
      <c r="H883" s="110"/>
      <c r="I883" s="55">
        <v>1</v>
      </c>
      <c r="J883" s="55">
        <v>2100</v>
      </c>
      <c r="K883" s="55">
        <v>1196</v>
      </c>
    </row>
    <row r="884" spans="1:11" ht="15">
      <c r="A884" s="55">
        <v>761</v>
      </c>
      <c r="B884" s="55" t="s">
        <v>927</v>
      </c>
      <c r="C884" s="55">
        <v>101470769</v>
      </c>
      <c r="D884" s="55" t="s">
        <v>14</v>
      </c>
      <c r="E884" s="55">
        <v>7850</v>
      </c>
      <c r="F884" s="55">
        <v>2013</v>
      </c>
      <c r="G884" s="110">
        <v>2013</v>
      </c>
      <c r="H884" s="110"/>
      <c r="I884" s="55">
        <v>1</v>
      </c>
      <c r="J884" s="55">
        <v>7850</v>
      </c>
      <c r="K884" s="55">
        <v>3854.54</v>
      </c>
    </row>
    <row r="885" spans="1:11" ht="15">
      <c r="A885" s="55">
        <v>762</v>
      </c>
      <c r="B885" s="55" t="s">
        <v>928</v>
      </c>
      <c r="C885" s="55">
        <v>101470774</v>
      </c>
      <c r="D885" s="55" t="s">
        <v>14</v>
      </c>
      <c r="E885" s="55">
        <v>9810</v>
      </c>
      <c r="F885" s="55">
        <v>2017</v>
      </c>
      <c r="G885" s="110">
        <v>2017</v>
      </c>
      <c r="H885" s="110"/>
      <c r="I885" s="55">
        <v>1</v>
      </c>
      <c r="J885" s="55">
        <v>9810</v>
      </c>
      <c r="K885" s="55">
        <v>3642.5</v>
      </c>
    </row>
    <row r="886" spans="1:11" ht="15">
      <c r="A886" s="55"/>
      <c r="B886" s="55" t="s">
        <v>929</v>
      </c>
      <c r="C886" s="55"/>
      <c r="D886" s="55"/>
      <c r="E886" s="55"/>
      <c r="F886" s="55"/>
      <c r="G886" s="110"/>
      <c r="H886" s="110"/>
      <c r="I886" s="55"/>
      <c r="J886" s="55"/>
      <c r="K886" s="55"/>
    </row>
    <row r="887" spans="1:11" ht="15">
      <c r="A887" s="55"/>
      <c r="B887" s="57" t="s">
        <v>503</v>
      </c>
      <c r="C887" s="57"/>
      <c r="D887" s="57"/>
      <c r="E887" s="57"/>
      <c r="F887" s="57"/>
      <c r="G887" s="105"/>
      <c r="H887" s="105"/>
      <c r="I887" s="57"/>
      <c r="J887" s="57">
        <f>SUM(J823:J886)</f>
        <v>137897</v>
      </c>
      <c r="K887" s="57">
        <f>SUM(K823:K886)</f>
        <v>123399.70999999999</v>
      </c>
    </row>
    <row r="888" spans="1:11" ht="15">
      <c r="A888" s="55"/>
      <c r="B888" s="55"/>
      <c r="C888" s="106" t="s">
        <v>100</v>
      </c>
      <c r="D888" s="107"/>
      <c r="E888" s="107"/>
      <c r="F888" s="107"/>
      <c r="G888" s="107"/>
      <c r="H888" s="107"/>
      <c r="I888" s="108"/>
      <c r="J888" s="55"/>
      <c r="K888" s="55"/>
    </row>
    <row r="889" spans="1:11" ht="15">
      <c r="A889" s="55">
        <v>763</v>
      </c>
      <c r="B889" s="55" t="s">
        <v>567</v>
      </c>
      <c r="C889" s="55">
        <v>101440018</v>
      </c>
      <c r="D889" s="55" t="s">
        <v>14</v>
      </c>
      <c r="E889" s="55">
        <v>174</v>
      </c>
      <c r="F889" s="55">
        <v>2004</v>
      </c>
      <c r="G889" s="110">
        <v>2004</v>
      </c>
      <c r="H889" s="110"/>
      <c r="I889" s="55">
        <v>1</v>
      </c>
      <c r="J889" s="55">
        <v>174</v>
      </c>
      <c r="K889" s="55">
        <v>174</v>
      </c>
    </row>
    <row r="890" spans="1:11" ht="15">
      <c r="A890" s="55">
        <v>764</v>
      </c>
      <c r="B890" s="55" t="s">
        <v>930</v>
      </c>
      <c r="C890" s="55">
        <v>101470637</v>
      </c>
      <c r="D890" s="55" t="s">
        <v>14</v>
      </c>
      <c r="E890" s="55">
        <v>1138</v>
      </c>
      <c r="F890" s="55">
        <v>2008</v>
      </c>
      <c r="G890" s="110">
        <v>2008</v>
      </c>
      <c r="H890" s="110"/>
      <c r="I890" s="55">
        <v>1</v>
      </c>
      <c r="J890" s="55">
        <v>1138</v>
      </c>
      <c r="K890" s="55">
        <v>446</v>
      </c>
    </row>
    <row r="891" spans="1:11" ht="15">
      <c r="A891" s="55">
        <v>765</v>
      </c>
      <c r="B891" s="55" t="s">
        <v>931</v>
      </c>
      <c r="C891" s="55"/>
      <c r="D891" s="55" t="s">
        <v>14</v>
      </c>
      <c r="E891" s="55">
        <v>13600</v>
      </c>
      <c r="F891" s="55">
        <v>2018</v>
      </c>
      <c r="G891" s="111">
        <v>2018</v>
      </c>
      <c r="H891" s="112"/>
      <c r="I891" s="55">
        <v>1</v>
      </c>
      <c r="J891" s="55">
        <v>13600</v>
      </c>
      <c r="K891" s="55">
        <v>0</v>
      </c>
    </row>
    <row r="892" spans="1:11" ht="15">
      <c r="A892" s="55"/>
      <c r="B892" s="55"/>
      <c r="C892" s="55"/>
      <c r="D892" s="55"/>
      <c r="E892" s="55"/>
      <c r="F892" s="55"/>
      <c r="G892" s="110"/>
      <c r="H892" s="110"/>
      <c r="I892" s="55"/>
      <c r="J892" s="57">
        <v>14912</v>
      </c>
      <c r="K892" s="57">
        <f>SUM(K889:K890)</f>
        <v>620</v>
      </c>
    </row>
    <row r="893" spans="1:11" ht="15">
      <c r="A893" s="55"/>
      <c r="B893" s="55"/>
      <c r="C893" s="106" t="s">
        <v>210</v>
      </c>
      <c r="D893" s="107"/>
      <c r="E893" s="107"/>
      <c r="F893" s="107"/>
      <c r="G893" s="107"/>
      <c r="H893" s="107"/>
      <c r="I893" s="108"/>
      <c r="J893" s="55"/>
      <c r="K893" s="55"/>
    </row>
    <row r="894" spans="1:11" ht="15">
      <c r="A894" s="55">
        <v>766</v>
      </c>
      <c r="B894" s="55" t="s">
        <v>932</v>
      </c>
      <c r="C894" s="55">
        <v>101440001</v>
      </c>
      <c r="D894" s="55" t="s">
        <v>14</v>
      </c>
      <c r="E894" s="55">
        <v>856</v>
      </c>
      <c r="F894" s="55">
        <v>1982</v>
      </c>
      <c r="G894" s="110">
        <v>1982</v>
      </c>
      <c r="H894" s="110"/>
      <c r="I894" s="55">
        <v>1</v>
      </c>
      <c r="J894" s="55">
        <v>856</v>
      </c>
      <c r="K894" s="55">
        <v>856</v>
      </c>
    </row>
    <row r="895" spans="1:11" ht="15">
      <c r="A895" s="55">
        <v>767</v>
      </c>
      <c r="B895" s="55" t="s">
        <v>933</v>
      </c>
      <c r="C895" s="55">
        <v>101470078</v>
      </c>
      <c r="D895" s="55" t="s">
        <v>14</v>
      </c>
      <c r="E895" s="55">
        <v>592</v>
      </c>
      <c r="F895" s="55">
        <v>1982</v>
      </c>
      <c r="G895" s="110">
        <v>1982</v>
      </c>
      <c r="H895" s="110"/>
      <c r="I895" s="55">
        <v>1</v>
      </c>
      <c r="J895" s="55">
        <v>592</v>
      </c>
      <c r="K895" s="55">
        <v>592</v>
      </c>
    </row>
    <row r="896" spans="1:11" ht="15">
      <c r="A896" s="55">
        <v>768</v>
      </c>
      <c r="B896" s="55" t="s">
        <v>934</v>
      </c>
      <c r="C896" s="55">
        <v>101480003</v>
      </c>
      <c r="D896" s="55" t="s">
        <v>14</v>
      </c>
      <c r="E896" s="55">
        <v>128208</v>
      </c>
      <c r="F896" s="55">
        <v>1999</v>
      </c>
      <c r="G896" s="110">
        <v>1999</v>
      </c>
      <c r="H896" s="110"/>
      <c r="I896" s="55">
        <v>1</v>
      </c>
      <c r="J896" s="55">
        <v>128208</v>
      </c>
      <c r="K896" s="55">
        <v>128208</v>
      </c>
    </row>
    <row r="897" spans="1:11" ht="15">
      <c r="A897" s="55"/>
      <c r="B897" s="55" t="s">
        <v>935</v>
      </c>
      <c r="C897" s="55"/>
      <c r="D897" s="55"/>
      <c r="E897" s="55"/>
      <c r="F897" s="55"/>
      <c r="G897" s="110"/>
      <c r="H897" s="110"/>
      <c r="I897" s="55"/>
      <c r="J897" s="55"/>
      <c r="K897" s="55"/>
    </row>
    <row r="898" spans="1:11" ht="15">
      <c r="A898" s="55">
        <v>769</v>
      </c>
      <c r="B898" s="55" t="s">
        <v>936</v>
      </c>
      <c r="C898" s="55">
        <v>101470569</v>
      </c>
      <c r="D898" s="55" t="s">
        <v>14</v>
      </c>
      <c r="E898" s="55">
        <v>12791</v>
      </c>
      <c r="F898" s="55">
        <v>2004</v>
      </c>
      <c r="G898" s="110">
        <v>2004</v>
      </c>
      <c r="H898" s="110"/>
      <c r="I898" s="55">
        <v>1</v>
      </c>
      <c r="J898" s="55">
        <v>12791</v>
      </c>
      <c r="K898" s="55">
        <v>12791</v>
      </c>
    </row>
    <row r="899" spans="1:11" ht="15">
      <c r="A899" s="55">
        <v>770</v>
      </c>
      <c r="B899" s="55" t="s">
        <v>936</v>
      </c>
      <c r="C899" s="55">
        <v>101470600</v>
      </c>
      <c r="D899" s="55" t="s">
        <v>14</v>
      </c>
      <c r="E899" s="55">
        <v>14513</v>
      </c>
      <c r="F899" s="55">
        <v>2007</v>
      </c>
      <c r="G899" s="110">
        <v>2007</v>
      </c>
      <c r="H899" s="110"/>
      <c r="I899" s="55">
        <v>1</v>
      </c>
      <c r="J899" s="55">
        <v>14513</v>
      </c>
      <c r="K899" s="55">
        <v>14513</v>
      </c>
    </row>
    <row r="900" spans="1:11" ht="15">
      <c r="A900" s="55">
        <v>771</v>
      </c>
      <c r="B900" s="55" t="s">
        <v>575</v>
      </c>
      <c r="C900" s="55">
        <v>101470604</v>
      </c>
      <c r="D900" s="55" t="s">
        <v>14</v>
      </c>
      <c r="E900" s="55">
        <v>4752</v>
      </c>
      <c r="F900" s="55">
        <v>2007</v>
      </c>
      <c r="G900" s="110">
        <v>2007</v>
      </c>
      <c r="H900" s="110"/>
      <c r="I900" s="55">
        <v>1</v>
      </c>
      <c r="J900" s="55">
        <v>4752</v>
      </c>
      <c r="K900" s="55">
        <v>4752</v>
      </c>
    </row>
    <row r="901" spans="1:11" ht="15">
      <c r="A901" s="55">
        <v>772</v>
      </c>
      <c r="B901" s="55" t="s">
        <v>937</v>
      </c>
      <c r="C901" s="55">
        <v>101470655</v>
      </c>
      <c r="D901" s="55" t="s">
        <v>14</v>
      </c>
      <c r="E901" s="55">
        <v>33421</v>
      </c>
      <c r="F901" s="55">
        <v>2008</v>
      </c>
      <c r="G901" s="110">
        <v>2008</v>
      </c>
      <c r="H901" s="110"/>
      <c r="I901" s="55">
        <v>1</v>
      </c>
      <c r="J901" s="55">
        <v>33421</v>
      </c>
      <c r="K901" s="55">
        <v>33421</v>
      </c>
    </row>
    <row r="902" spans="1:11" ht="15">
      <c r="A902" s="55">
        <v>773</v>
      </c>
      <c r="B902" s="55" t="s">
        <v>938</v>
      </c>
      <c r="C902" s="55">
        <v>101480081</v>
      </c>
      <c r="D902" s="55" t="s">
        <v>14</v>
      </c>
      <c r="E902" s="55">
        <v>1320</v>
      </c>
      <c r="F902" s="55">
        <v>2008</v>
      </c>
      <c r="G902" s="110">
        <v>2008</v>
      </c>
      <c r="H902" s="110"/>
      <c r="I902" s="55">
        <v>1</v>
      </c>
      <c r="J902" s="55">
        <v>1320</v>
      </c>
      <c r="K902" s="55">
        <v>1240</v>
      </c>
    </row>
    <row r="903" spans="1:11" ht="15">
      <c r="A903" s="55">
        <v>774</v>
      </c>
      <c r="B903" s="55" t="s">
        <v>939</v>
      </c>
      <c r="C903" s="55">
        <v>101470738</v>
      </c>
      <c r="D903" s="55" t="s">
        <v>14</v>
      </c>
      <c r="E903" s="55">
        <v>2041</v>
      </c>
      <c r="F903" s="55">
        <v>2012</v>
      </c>
      <c r="G903" s="110">
        <v>2012</v>
      </c>
      <c r="H903" s="110"/>
      <c r="I903" s="55">
        <v>1</v>
      </c>
      <c r="J903" s="55">
        <v>2041</v>
      </c>
      <c r="K903" s="55">
        <v>1258.27</v>
      </c>
    </row>
    <row r="904" spans="1:11" ht="15">
      <c r="A904" s="55">
        <v>775</v>
      </c>
      <c r="B904" s="55" t="s">
        <v>940</v>
      </c>
      <c r="C904" s="55">
        <v>101470744</v>
      </c>
      <c r="D904" s="55" t="s">
        <v>14</v>
      </c>
      <c r="E904" s="55">
        <v>1451</v>
      </c>
      <c r="F904" s="55">
        <v>2012</v>
      </c>
      <c r="G904" s="110">
        <v>2012</v>
      </c>
      <c r="H904" s="110"/>
      <c r="I904" s="55">
        <v>1</v>
      </c>
      <c r="J904" s="55">
        <v>1451</v>
      </c>
      <c r="K904" s="55">
        <v>881.67</v>
      </c>
    </row>
    <row r="905" spans="1:11" ht="15">
      <c r="A905" s="55">
        <v>776</v>
      </c>
      <c r="B905" s="55" t="s">
        <v>939</v>
      </c>
      <c r="C905" s="55">
        <v>101470745</v>
      </c>
      <c r="D905" s="55" t="s">
        <v>14</v>
      </c>
      <c r="E905" s="55">
        <v>2041</v>
      </c>
      <c r="F905" s="55">
        <v>2012</v>
      </c>
      <c r="G905" s="110">
        <v>2012</v>
      </c>
      <c r="H905" s="110"/>
      <c r="I905" s="55">
        <v>1</v>
      </c>
      <c r="J905" s="55">
        <v>2041</v>
      </c>
      <c r="K905" s="55">
        <v>1207.27</v>
      </c>
    </row>
    <row r="906" spans="1:11" ht="15">
      <c r="A906" s="55">
        <v>777</v>
      </c>
      <c r="B906" s="55" t="s">
        <v>575</v>
      </c>
      <c r="C906" s="55">
        <v>101470746</v>
      </c>
      <c r="D906" s="55" t="s">
        <v>14</v>
      </c>
      <c r="E906" s="55">
        <v>6000</v>
      </c>
      <c r="F906" s="55">
        <v>2012</v>
      </c>
      <c r="G906" s="110">
        <v>2012</v>
      </c>
      <c r="H906" s="110"/>
      <c r="I906" s="55">
        <v>1</v>
      </c>
      <c r="J906" s="55">
        <v>6000</v>
      </c>
      <c r="K906" s="55">
        <v>3500</v>
      </c>
    </row>
    <row r="907" spans="1:11" ht="15">
      <c r="A907" s="55">
        <v>778</v>
      </c>
      <c r="B907" s="55" t="s">
        <v>941</v>
      </c>
      <c r="C907" s="55">
        <v>101440028</v>
      </c>
      <c r="D907" s="55" t="s">
        <v>14</v>
      </c>
      <c r="E907" s="55">
        <v>1900</v>
      </c>
      <c r="F907" s="55">
        <v>2012</v>
      </c>
      <c r="G907" s="110">
        <v>2012</v>
      </c>
      <c r="H907" s="110"/>
      <c r="I907" s="55">
        <v>1</v>
      </c>
      <c r="J907" s="55">
        <v>1900</v>
      </c>
      <c r="K907" s="55">
        <v>1078.96</v>
      </c>
    </row>
    <row r="908" spans="1:11" ht="15">
      <c r="A908" s="55">
        <v>779</v>
      </c>
      <c r="B908" s="55" t="s">
        <v>942</v>
      </c>
      <c r="C908" s="55">
        <v>101470758</v>
      </c>
      <c r="D908" s="55" t="s">
        <v>14</v>
      </c>
      <c r="E908" s="55">
        <v>9840</v>
      </c>
      <c r="F908" s="55">
        <v>2013</v>
      </c>
      <c r="G908" s="110">
        <v>2013</v>
      </c>
      <c r="H908" s="110"/>
      <c r="I908" s="55">
        <v>1</v>
      </c>
      <c r="J908" s="55">
        <v>9840</v>
      </c>
      <c r="K908" s="55">
        <v>5084</v>
      </c>
    </row>
    <row r="909" spans="1:11" ht="15">
      <c r="A909" s="55">
        <v>780</v>
      </c>
      <c r="B909" s="55" t="s">
        <v>940</v>
      </c>
      <c r="C909" s="55">
        <v>101470778</v>
      </c>
      <c r="D909" s="55" t="s">
        <v>14</v>
      </c>
      <c r="E909" s="55">
        <v>3338</v>
      </c>
      <c r="F909" s="55">
        <v>2015</v>
      </c>
      <c r="G909" s="110">
        <v>2015</v>
      </c>
      <c r="H909" s="110"/>
      <c r="I909" s="55">
        <v>1</v>
      </c>
      <c r="J909" s="55">
        <v>3338</v>
      </c>
      <c r="K909" s="55">
        <v>862.57</v>
      </c>
    </row>
    <row r="910" spans="1:11" ht="15">
      <c r="A910" s="55">
        <v>781</v>
      </c>
      <c r="B910" s="55" t="s">
        <v>943</v>
      </c>
      <c r="C910" s="55">
        <v>101470780</v>
      </c>
      <c r="D910" s="55" t="s">
        <v>14</v>
      </c>
      <c r="E910" s="55">
        <v>16699</v>
      </c>
      <c r="F910" s="55">
        <v>2015</v>
      </c>
      <c r="G910" s="110">
        <v>2015</v>
      </c>
      <c r="H910" s="110"/>
      <c r="I910" s="55">
        <v>1</v>
      </c>
      <c r="J910" s="55">
        <v>16699</v>
      </c>
      <c r="K910" s="55">
        <v>4035.66</v>
      </c>
    </row>
    <row r="911" spans="1:11" ht="15">
      <c r="A911" s="55"/>
      <c r="B911" s="57" t="s">
        <v>503</v>
      </c>
      <c r="C911" s="57"/>
      <c r="D911" s="57"/>
      <c r="E911" s="57"/>
      <c r="F911" s="57"/>
      <c r="G911" s="105"/>
      <c r="H911" s="105"/>
      <c r="I911" s="57"/>
      <c r="J911" s="57">
        <f>SUM(J894:J910)</f>
        <v>239763</v>
      </c>
      <c r="K911" s="57">
        <f>SUM(K894:K910)</f>
        <v>214281.4</v>
      </c>
    </row>
    <row r="912" spans="1:11" ht="15">
      <c r="A912" s="55"/>
      <c r="B912" s="55"/>
      <c r="C912" s="106" t="s">
        <v>944</v>
      </c>
      <c r="D912" s="107"/>
      <c r="E912" s="107"/>
      <c r="F912" s="107"/>
      <c r="G912" s="107"/>
      <c r="H912" s="107"/>
      <c r="I912" s="108"/>
      <c r="J912" s="55"/>
      <c r="K912" s="55"/>
    </row>
    <row r="913" spans="1:11" ht="15">
      <c r="A913" s="55">
        <v>782</v>
      </c>
      <c r="B913" s="55" t="s">
        <v>945</v>
      </c>
      <c r="C913" s="55">
        <v>101410001</v>
      </c>
      <c r="D913" s="55" t="s">
        <v>14</v>
      </c>
      <c r="E913" s="55">
        <v>9877</v>
      </c>
      <c r="F913" s="55">
        <v>1991</v>
      </c>
      <c r="G913" s="110">
        <v>1991</v>
      </c>
      <c r="H913" s="110"/>
      <c r="I913" s="55">
        <v>1</v>
      </c>
      <c r="J913" s="55">
        <v>9877</v>
      </c>
      <c r="K913" s="55">
        <v>9877</v>
      </c>
    </row>
    <row r="914" spans="1:11" ht="15">
      <c r="A914" s="55"/>
      <c r="B914" s="55"/>
      <c r="C914" s="55"/>
      <c r="D914" s="55"/>
      <c r="E914" s="55"/>
      <c r="F914" s="55"/>
      <c r="G914" s="110"/>
      <c r="H914" s="110"/>
      <c r="I914" s="55"/>
      <c r="J914" s="57">
        <f>SUM(J913)</f>
        <v>9877</v>
      </c>
      <c r="K914" s="57">
        <f>SUM(K913)</f>
        <v>9877</v>
      </c>
    </row>
    <row r="915" spans="1:11" ht="15">
      <c r="A915" s="55"/>
      <c r="B915" s="55"/>
      <c r="C915" s="106" t="s">
        <v>946</v>
      </c>
      <c r="D915" s="107"/>
      <c r="E915" s="107"/>
      <c r="F915" s="107"/>
      <c r="G915" s="107"/>
      <c r="H915" s="107"/>
      <c r="I915" s="108"/>
      <c r="J915" s="55"/>
      <c r="K915" s="55"/>
    </row>
    <row r="916" spans="1:11" ht="15">
      <c r="A916" s="55">
        <v>783</v>
      </c>
      <c r="B916" s="55" t="s">
        <v>625</v>
      </c>
      <c r="C916" s="55">
        <v>101490017</v>
      </c>
      <c r="D916" s="55" t="s">
        <v>14</v>
      </c>
      <c r="E916" s="55">
        <v>277</v>
      </c>
      <c r="F916" s="55">
        <v>1968</v>
      </c>
      <c r="G916" s="110">
        <v>1968</v>
      </c>
      <c r="H916" s="110"/>
      <c r="I916" s="55">
        <v>1</v>
      </c>
      <c r="J916" s="55">
        <v>277</v>
      </c>
      <c r="K916" s="55">
        <v>277</v>
      </c>
    </row>
    <row r="917" spans="1:11" ht="15">
      <c r="A917" s="55">
        <v>784</v>
      </c>
      <c r="B917" s="55" t="s">
        <v>947</v>
      </c>
      <c r="C917" s="55">
        <v>101490316</v>
      </c>
      <c r="D917" s="55" t="s">
        <v>14</v>
      </c>
      <c r="E917" s="55">
        <v>7369</v>
      </c>
      <c r="F917" s="55">
        <v>2016</v>
      </c>
      <c r="G917" s="110">
        <v>2016</v>
      </c>
      <c r="H917" s="110"/>
      <c r="I917" s="55">
        <v>1</v>
      </c>
      <c r="J917" s="55">
        <v>7369</v>
      </c>
      <c r="K917" s="55">
        <v>1105.34</v>
      </c>
    </row>
    <row r="918" spans="1:11" ht="15">
      <c r="A918" s="55"/>
      <c r="B918" s="57" t="s">
        <v>503</v>
      </c>
      <c r="C918" s="55"/>
      <c r="D918" s="55"/>
      <c r="E918" s="55"/>
      <c r="F918" s="55"/>
      <c r="G918" s="110"/>
      <c r="H918" s="110"/>
      <c r="I918" s="55"/>
      <c r="J918" s="57">
        <f>SUM(J916:J917)</f>
        <v>7646</v>
      </c>
      <c r="K918" s="57">
        <f>SUM(K916:K917)</f>
        <v>1382.34</v>
      </c>
    </row>
    <row r="919" spans="1:11" ht="15">
      <c r="A919" s="55"/>
      <c r="B919" s="55"/>
      <c r="C919" s="106" t="s">
        <v>948</v>
      </c>
      <c r="D919" s="107"/>
      <c r="E919" s="107"/>
      <c r="F919" s="107"/>
      <c r="G919" s="107"/>
      <c r="H919" s="107"/>
      <c r="I919" s="108"/>
      <c r="J919" s="55"/>
      <c r="K919" s="55"/>
    </row>
    <row r="920" spans="1:11" ht="15">
      <c r="A920" s="55">
        <v>785</v>
      </c>
      <c r="B920" s="55" t="s">
        <v>949</v>
      </c>
      <c r="C920" s="55">
        <v>101470770</v>
      </c>
      <c r="D920" s="55" t="s">
        <v>14</v>
      </c>
      <c r="E920" s="55">
        <v>11990</v>
      </c>
      <c r="F920" s="55">
        <v>2013</v>
      </c>
      <c r="G920" s="110">
        <v>2013</v>
      </c>
      <c r="H920" s="110"/>
      <c r="I920" s="55">
        <v>1</v>
      </c>
      <c r="J920" s="55">
        <v>11990</v>
      </c>
      <c r="K920" s="55">
        <v>6196.22</v>
      </c>
    </row>
    <row r="921" spans="1:11" ht="15">
      <c r="A921" s="55"/>
      <c r="B921" s="55" t="s">
        <v>950</v>
      </c>
      <c r="C921" s="55"/>
      <c r="D921" s="55"/>
      <c r="E921" s="55"/>
      <c r="F921" s="55"/>
      <c r="G921" s="110"/>
      <c r="H921" s="110"/>
      <c r="I921" s="55"/>
      <c r="J921" s="55"/>
      <c r="K921" s="55"/>
    </row>
    <row r="922" spans="1:11" ht="15">
      <c r="A922" s="55"/>
      <c r="B922" s="57" t="s">
        <v>503</v>
      </c>
      <c r="C922" s="57"/>
      <c r="D922" s="57"/>
      <c r="E922" s="57"/>
      <c r="F922" s="57"/>
      <c r="G922" s="105"/>
      <c r="H922" s="105"/>
      <c r="I922" s="57"/>
      <c r="J922" s="57">
        <f>SUM(J920:J921)</f>
        <v>11990</v>
      </c>
      <c r="K922" s="57">
        <f>SUM(K920:K921)</f>
        <v>6196.22</v>
      </c>
    </row>
    <row r="923" spans="1:11" ht="15">
      <c r="A923" s="55"/>
      <c r="B923" s="55"/>
      <c r="C923" s="106" t="s">
        <v>104</v>
      </c>
      <c r="D923" s="107"/>
      <c r="E923" s="107"/>
      <c r="F923" s="107"/>
      <c r="G923" s="107"/>
      <c r="H923" s="107"/>
      <c r="I923" s="108"/>
      <c r="J923" s="55"/>
      <c r="K923" s="55"/>
    </row>
    <row r="924" spans="1:11" ht="15">
      <c r="A924" s="55">
        <v>786</v>
      </c>
      <c r="B924" s="55" t="s">
        <v>385</v>
      </c>
      <c r="C924" s="55">
        <v>101480111</v>
      </c>
      <c r="D924" s="55" t="s">
        <v>14</v>
      </c>
      <c r="E924" s="55">
        <v>6520</v>
      </c>
      <c r="F924" s="55">
        <v>2017</v>
      </c>
      <c r="G924" s="110">
        <v>2017</v>
      </c>
      <c r="H924" s="110"/>
      <c r="I924" s="55">
        <v>1</v>
      </c>
      <c r="J924" s="55">
        <v>6520</v>
      </c>
      <c r="K924" s="55">
        <v>706.33</v>
      </c>
    </row>
    <row r="925" spans="1:11" ht="15">
      <c r="A925" s="55">
        <v>787</v>
      </c>
      <c r="B925" s="55" t="s">
        <v>951</v>
      </c>
      <c r="C925" s="55">
        <v>101480114</v>
      </c>
      <c r="D925" s="55" t="s">
        <v>14</v>
      </c>
      <c r="E925" s="55">
        <v>10000</v>
      </c>
      <c r="F925" s="55">
        <v>2017</v>
      </c>
      <c r="G925" s="110">
        <v>2017</v>
      </c>
      <c r="H925" s="110"/>
      <c r="I925" s="55">
        <v>1</v>
      </c>
      <c r="J925" s="55">
        <v>10000</v>
      </c>
      <c r="K925" s="55">
        <v>416.67</v>
      </c>
    </row>
    <row r="926" spans="1:11" ht="15">
      <c r="A926" s="55"/>
      <c r="B926" s="55" t="s">
        <v>952</v>
      </c>
      <c r="C926" s="55"/>
      <c r="D926" s="55"/>
      <c r="E926" s="55"/>
      <c r="F926" s="55"/>
      <c r="G926" s="111"/>
      <c r="H926" s="112"/>
      <c r="I926" s="55"/>
      <c r="J926" s="55"/>
      <c r="K926" s="55"/>
    </row>
    <row r="927" spans="1:11" ht="15">
      <c r="A927" s="55">
        <v>788</v>
      </c>
      <c r="B927" s="55" t="s">
        <v>951</v>
      </c>
      <c r="C927" s="55">
        <v>101480115</v>
      </c>
      <c r="D927" s="55" t="s">
        <v>14</v>
      </c>
      <c r="E927" s="55">
        <v>10000</v>
      </c>
      <c r="F927" s="55">
        <v>2017</v>
      </c>
      <c r="G927" s="110">
        <v>2017</v>
      </c>
      <c r="H927" s="110"/>
      <c r="I927" s="55">
        <v>1</v>
      </c>
      <c r="J927" s="55">
        <v>10000</v>
      </c>
      <c r="K927" s="55">
        <v>416.67</v>
      </c>
    </row>
    <row r="928" spans="1:11" ht="15">
      <c r="A928" s="55" t="s">
        <v>173</v>
      </c>
      <c r="B928" s="55" t="s">
        <v>952</v>
      </c>
      <c r="C928" s="55"/>
      <c r="D928" s="55"/>
      <c r="E928" s="55"/>
      <c r="F928" s="55"/>
      <c r="G928" s="110"/>
      <c r="H928" s="110"/>
      <c r="I928" s="55"/>
      <c r="J928" s="55"/>
      <c r="K928" s="55"/>
    </row>
    <row r="929" spans="1:11" ht="15">
      <c r="A929" s="55">
        <v>789</v>
      </c>
      <c r="B929" s="55" t="s">
        <v>951</v>
      </c>
      <c r="C929" s="55">
        <v>101480116</v>
      </c>
      <c r="D929" s="55" t="s">
        <v>14</v>
      </c>
      <c r="E929" s="55">
        <v>10000</v>
      </c>
      <c r="F929" s="55">
        <v>2017</v>
      </c>
      <c r="G929" s="110">
        <v>2017</v>
      </c>
      <c r="H929" s="110"/>
      <c r="I929" s="55">
        <v>1</v>
      </c>
      <c r="J929" s="55">
        <v>10000</v>
      </c>
      <c r="K929" s="55">
        <v>416.67</v>
      </c>
    </row>
    <row r="930" spans="1:11" ht="15">
      <c r="A930" s="55"/>
      <c r="B930" s="55" t="s">
        <v>952</v>
      </c>
      <c r="C930" s="55"/>
      <c r="D930" s="55"/>
      <c r="E930" s="55"/>
      <c r="F930" s="55"/>
      <c r="G930" s="110"/>
      <c r="H930" s="110"/>
      <c r="I930" s="55"/>
      <c r="J930" s="55"/>
      <c r="K930" s="55"/>
    </row>
    <row r="931" spans="1:11" ht="15">
      <c r="A931" s="55"/>
      <c r="B931" s="57" t="s">
        <v>503</v>
      </c>
      <c r="C931" s="57"/>
      <c r="D931" s="57"/>
      <c r="E931" s="57"/>
      <c r="F931" s="57"/>
      <c r="G931" s="105"/>
      <c r="H931" s="105"/>
      <c r="I931" s="57"/>
      <c r="J931" s="57">
        <f>SUM(J924:J930)</f>
        <v>36520</v>
      </c>
      <c r="K931" s="57">
        <f>SUM(K924:K930)</f>
        <v>1956.3400000000001</v>
      </c>
    </row>
    <row r="932" spans="1:11" ht="15">
      <c r="A932" s="55"/>
      <c r="B932" s="55"/>
      <c r="C932" s="55"/>
      <c r="D932" s="55"/>
      <c r="E932" s="55"/>
      <c r="F932" s="55"/>
      <c r="G932" s="110"/>
      <c r="H932" s="110"/>
      <c r="I932" s="55"/>
      <c r="J932" s="55"/>
      <c r="K932" s="55"/>
    </row>
    <row r="933" spans="1:11" ht="15">
      <c r="A933" s="55"/>
      <c r="B933" s="55"/>
      <c r="C933" s="55"/>
      <c r="D933" s="55"/>
      <c r="E933" s="55"/>
      <c r="F933" s="55"/>
      <c r="G933" s="110"/>
      <c r="H933" s="110"/>
      <c r="I933" s="55"/>
      <c r="J933" s="55"/>
      <c r="K933" s="55"/>
    </row>
    <row r="934" spans="1:11" ht="15">
      <c r="A934" s="55"/>
      <c r="B934" s="57" t="s">
        <v>953</v>
      </c>
      <c r="C934" s="57"/>
      <c r="D934" s="57"/>
      <c r="E934" s="57"/>
      <c r="F934" s="57"/>
      <c r="G934" s="105"/>
      <c r="H934" s="105"/>
      <c r="I934" s="57"/>
      <c r="J934" s="58">
        <f>J70+J121+J139+J170+J176+J180+J193+J202+J219+J263+J321+J414+J436+J446+J462+J473+J477+J483+J492+J503+J510+J537+J561+J569+J580+J586+J592+J606+J635+J664+J696+J699+J703+J733+J775+J796+J821+J887+J892+J911+J914+J918+J922+J931</f>
        <v>7429547.96</v>
      </c>
      <c r="K934" s="57">
        <f>K70+K121+K139+K170+K176+K180+K193+K202+K219+K263+K321+K414+K436+K446+K462+K473+K477+K483+K492+K503+K510+K537+K561+K569+K580+K586+K592+K606+K635+K664+K696+K699+K703+K733+K775+K796+K821+K887+K892+K911+K914+K918+K922+K931</f>
        <v>4923835.709999998</v>
      </c>
    </row>
    <row r="935" spans="1:11" ht="15">
      <c r="A935" s="55"/>
      <c r="B935" s="55"/>
      <c r="C935" s="55"/>
      <c r="D935" s="55"/>
      <c r="E935" s="55"/>
      <c r="F935" s="55"/>
      <c r="G935" s="110"/>
      <c r="H935" s="110"/>
      <c r="I935" s="55"/>
      <c r="J935" s="55"/>
      <c r="K935" s="55"/>
    </row>
    <row r="936" spans="1:11" ht="15">
      <c r="A936" s="55"/>
      <c r="B936" s="55"/>
      <c r="C936" s="106" t="s">
        <v>954</v>
      </c>
      <c r="D936" s="107"/>
      <c r="E936" s="107"/>
      <c r="F936" s="107"/>
      <c r="G936" s="107"/>
      <c r="H936" s="107"/>
      <c r="I936" s="108"/>
      <c r="J936" s="55"/>
      <c r="K936" s="55"/>
    </row>
    <row r="937" spans="1:11" ht="15">
      <c r="A937" s="55"/>
      <c r="B937" s="55"/>
      <c r="C937" s="55"/>
      <c r="D937" s="55"/>
      <c r="E937" s="55"/>
      <c r="F937" s="55"/>
      <c r="G937" s="110"/>
      <c r="H937" s="110"/>
      <c r="I937" s="55"/>
      <c r="J937" s="55"/>
      <c r="K937" s="55"/>
    </row>
    <row r="938" spans="1:11" ht="15">
      <c r="A938" s="55"/>
      <c r="B938" s="55"/>
      <c r="C938" s="106" t="s">
        <v>955</v>
      </c>
      <c r="D938" s="107"/>
      <c r="E938" s="107"/>
      <c r="F938" s="107"/>
      <c r="G938" s="107"/>
      <c r="H938" s="107"/>
      <c r="I938" s="108"/>
      <c r="J938" s="55"/>
      <c r="K938" s="55"/>
    </row>
    <row r="939" spans="1:11" ht="15">
      <c r="A939" s="55">
        <v>1</v>
      </c>
      <c r="B939" s="55" t="s">
        <v>956</v>
      </c>
      <c r="C939" s="55">
        <v>101630023</v>
      </c>
      <c r="D939" s="55" t="s">
        <v>14</v>
      </c>
      <c r="E939" s="55">
        <v>79</v>
      </c>
      <c r="F939" s="55">
        <v>1974</v>
      </c>
      <c r="G939" s="110">
        <v>1974</v>
      </c>
      <c r="H939" s="110"/>
      <c r="I939" s="55">
        <v>1</v>
      </c>
      <c r="J939" s="55">
        <v>79</v>
      </c>
      <c r="K939" s="55">
        <v>79</v>
      </c>
    </row>
    <row r="940" spans="1:11" ht="15">
      <c r="A940" s="55">
        <v>2</v>
      </c>
      <c r="B940" s="55" t="s">
        <v>957</v>
      </c>
      <c r="C940" s="55">
        <v>101630024</v>
      </c>
      <c r="D940" s="55" t="s">
        <v>14</v>
      </c>
      <c r="E940" s="55">
        <v>264</v>
      </c>
      <c r="F940" s="55">
        <v>1983</v>
      </c>
      <c r="G940" s="110">
        <v>1983</v>
      </c>
      <c r="H940" s="110"/>
      <c r="I940" s="55">
        <v>1</v>
      </c>
      <c r="J940" s="55">
        <v>264</v>
      </c>
      <c r="K940" s="55">
        <v>264</v>
      </c>
    </row>
    <row r="941" spans="1:11" ht="15">
      <c r="A941" s="55">
        <v>3</v>
      </c>
      <c r="B941" s="55" t="s">
        <v>958</v>
      </c>
      <c r="C941" s="55">
        <v>101630022</v>
      </c>
      <c r="D941" s="55" t="s">
        <v>14</v>
      </c>
      <c r="E941" s="55">
        <v>123</v>
      </c>
      <c r="F941" s="55">
        <v>1969</v>
      </c>
      <c r="G941" s="110">
        <v>1969</v>
      </c>
      <c r="H941" s="110"/>
      <c r="I941" s="55">
        <v>1</v>
      </c>
      <c r="J941" s="55">
        <v>123</v>
      </c>
      <c r="K941" s="55">
        <v>123</v>
      </c>
    </row>
    <row r="942" spans="1:11" ht="15">
      <c r="A942" s="55">
        <v>4</v>
      </c>
      <c r="B942" s="55" t="s">
        <v>231</v>
      </c>
      <c r="C942" s="55">
        <v>101630021</v>
      </c>
      <c r="D942" s="55" t="s">
        <v>14</v>
      </c>
      <c r="E942" s="55">
        <v>63</v>
      </c>
      <c r="F942" s="55">
        <v>1979</v>
      </c>
      <c r="G942" s="110">
        <v>1979</v>
      </c>
      <c r="H942" s="110"/>
      <c r="I942" s="55">
        <v>1</v>
      </c>
      <c r="J942" s="55">
        <v>63</v>
      </c>
      <c r="K942" s="55">
        <v>63</v>
      </c>
    </row>
    <row r="943" spans="1:11" ht="15">
      <c r="A943" s="55">
        <v>5</v>
      </c>
      <c r="B943" s="55" t="s">
        <v>959</v>
      </c>
      <c r="C943" s="55">
        <v>101630046</v>
      </c>
      <c r="D943" s="55" t="s">
        <v>14</v>
      </c>
      <c r="E943" s="55">
        <v>56</v>
      </c>
      <c r="F943" s="55">
        <v>1979</v>
      </c>
      <c r="G943" s="110">
        <v>1979</v>
      </c>
      <c r="H943" s="110"/>
      <c r="I943" s="55">
        <v>1</v>
      </c>
      <c r="J943" s="55">
        <v>56</v>
      </c>
      <c r="K943" s="55">
        <v>56</v>
      </c>
    </row>
    <row r="944" spans="1:11" ht="15">
      <c r="A944" s="55">
        <v>6</v>
      </c>
      <c r="B944" s="55" t="s">
        <v>960</v>
      </c>
      <c r="C944" s="55">
        <v>101630043</v>
      </c>
      <c r="D944" s="55" t="s">
        <v>14</v>
      </c>
      <c r="E944" s="55">
        <v>53</v>
      </c>
      <c r="F944" s="55">
        <v>1986</v>
      </c>
      <c r="G944" s="110">
        <v>1986</v>
      </c>
      <c r="H944" s="110"/>
      <c r="I944" s="55">
        <v>1</v>
      </c>
      <c r="J944" s="55">
        <v>53</v>
      </c>
      <c r="K944" s="55">
        <v>53</v>
      </c>
    </row>
    <row r="945" spans="1:11" ht="15">
      <c r="A945" s="55">
        <v>7</v>
      </c>
      <c r="B945" s="55" t="s">
        <v>961</v>
      </c>
      <c r="C945" s="55">
        <v>101630042</v>
      </c>
      <c r="D945" s="55" t="s">
        <v>14</v>
      </c>
      <c r="E945" s="55">
        <v>197</v>
      </c>
      <c r="F945" s="55">
        <v>1983</v>
      </c>
      <c r="G945" s="110">
        <v>1983</v>
      </c>
      <c r="H945" s="110"/>
      <c r="I945" s="55">
        <v>1</v>
      </c>
      <c r="J945" s="55">
        <v>197</v>
      </c>
      <c r="K945" s="55">
        <v>197</v>
      </c>
    </row>
    <row r="946" spans="1:11" ht="15">
      <c r="A946" s="55">
        <v>8</v>
      </c>
      <c r="B946" s="55" t="s">
        <v>959</v>
      </c>
      <c r="C946" s="55">
        <v>101630041</v>
      </c>
      <c r="D946" s="55" t="s">
        <v>14</v>
      </c>
      <c r="E946" s="55">
        <v>144</v>
      </c>
      <c r="F946" s="55">
        <v>1987</v>
      </c>
      <c r="G946" s="110">
        <v>1987</v>
      </c>
      <c r="H946" s="110"/>
      <c r="I946" s="55">
        <v>1</v>
      </c>
      <c r="J946" s="55">
        <v>144</v>
      </c>
      <c r="K946" s="55">
        <v>144</v>
      </c>
    </row>
    <row r="947" spans="1:11" ht="15">
      <c r="A947" s="55">
        <v>9</v>
      </c>
      <c r="B947" s="55" t="s">
        <v>960</v>
      </c>
      <c r="C947" s="55">
        <v>101630040</v>
      </c>
      <c r="D947" s="55" t="s">
        <v>14</v>
      </c>
      <c r="E947" s="55">
        <v>48</v>
      </c>
      <c r="F947" s="55">
        <v>1987</v>
      </c>
      <c r="G947" s="110">
        <v>1987</v>
      </c>
      <c r="H947" s="110"/>
      <c r="I947" s="55">
        <v>1</v>
      </c>
      <c r="J947" s="55">
        <v>48</v>
      </c>
      <c r="K947" s="55">
        <v>48</v>
      </c>
    </row>
    <row r="948" spans="1:11" ht="15">
      <c r="A948" s="55">
        <v>10</v>
      </c>
      <c r="B948" s="55" t="s">
        <v>960</v>
      </c>
      <c r="C948" s="55">
        <v>101630037</v>
      </c>
      <c r="D948" s="55" t="s">
        <v>14</v>
      </c>
      <c r="E948" s="55">
        <v>48</v>
      </c>
      <c r="F948" s="55">
        <v>1987</v>
      </c>
      <c r="G948" s="110">
        <v>1987</v>
      </c>
      <c r="H948" s="110"/>
      <c r="I948" s="55">
        <v>1</v>
      </c>
      <c r="J948" s="55">
        <v>48</v>
      </c>
      <c r="K948" s="55">
        <v>48</v>
      </c>
    </row>
    <row r="949" spans="1:11" ht="15">
      <c r="A949" s="55">
        <v>11</v>
      </c>
      <c r="B949" s="55" t="s">
        <v>962</v>
      </c>
      <c r="C949" s="55">
        <v>101630036</v>
      </c>
      <c r="D949" s="55" t="s">
        <v>14</v>
      </c>
      <c r="E949" s="55">
        <v>86</v>
      </c>
      <c r="F949" s="55">
        <v>1987</v>
      </c>
      <c r="G949" s="110">
        <v>1987</v>
      </c>
      <c r="H949" s="110"/>
      <c r="I949" s="55">
        <v>1</v>
      </c>
      <c r="J949" s="55">
        <v>86</v>
      </c>
      <c r="K949" s="55">
        <v>86</v>
      </c>
    </row>
    <row r="950" spans="1:11" ht="15">
      <c r="A950" s="55">
        <v>12</v>
      </c>
      <c r="B950" s="55" t="s">
        <v>963</v>
      </c>
      <c r="C950" s="55">
        <v>101630035</v>
      </c>
      <c r="D950" s="55" t="s">
        <v>14</v>
      </c>
      <c r="E950" s="55">
        <v>93</v>
      </c>
      <c r="F950" s="55">
        <v>1987</v>
      </c>
      <c r="G950" s="110">
        <v>1987</v>
      </c>
      <c r="H950" s="110"/>
      <c r="I950" s="55">
        <v>1</v>
      </c>
      <c r="J950" s="55">
        <v>93</v>
      </c>
      <c r="K950" s="55">
        <v>93</v>
      </c>
    </row>
    <row r="951" spans="1:11" ht="15">
      <c r="A951" s="55">
        <v>13</v>
      </c>
      <c r="B951" s="55" t="s">
        <v>963</v>
      </c>
      <c r="C951" s="55">
        <v>101630033</v>
      </c>
      <c r="D951" s="55" t="s">
        <v>14</v>
      </c>
      <c r="E951" s="55">
        <v>86</v>
      </c>
      <c r="F951" s="55">
        <v>1987</v>
      </c>
      <c r="G951" s="110">
        <v>1987</v>
      </c>
      <c r="H951" s="110"/>
      <c r="I951" s="55">
        <v>1</v>
      </c>
      <c r="J951" s="55">
        <v>86</v>
      </c>
      <c r="K951" s="55">
        <v>86</v>
      </c>
    </row>
    <row r="952" spans="1:11" ht="15">
      <c r="A952" s="55">
        <v>14</v>
      </c>
      <c r="B952" s="55" t="s">
        <v>964</v>
      </c>
      <c r="C952" s="55">
        <v>101630031</v>
      </c>
      <c r="D952" s="55" t="s">
        <v>14</v>
      </c>
      <c r="E952" s="55">
        <v>61</v>
      </c>
      <c r="F952" s="55">
        <v>1973</v>
      </c>
      <c r="G952" s="110">
        <v>1973</v>
      </c>
      <c r="H952" s="110"/>
      <c r="I952" s="55">
        <v>1</v>
      </c>
      <c r="J952" s="55">
        <v>61</v>
      </c>
      <c r="K952" s="55">
        <v>61</v>
      </c>
    </row>
    <row r="953" spans="1:11" ht="15">
      <c r="A953" s="55">
        <v>15</v>
      </c>
      <c r="B953" s="55" t="s">
        <v>256</v>
      </c>
      <c r="C953" s="55">
        <v>101630028</v>
      </c>
      <c r="D953" s="55" t="s">
        <v>14</v>
      </c>
      <c r="E953" s="55">
        <v>79</v>
      </c>
      <c r="F953" s="55">
        <v>1985</v>
      </c>
      <c r="G953" s="110">
        <v>1985</v>
      </c>
      <c r="H953" s="110"/>
      <c r="I953" s="55">
        <v>1</v>
      </c>
      <c r="J953" s="55">
        <v>79</v>
      </c>
      <c r="K953" s="55">
        <v>79</v>
      </c>
    </row>
    <row r="954" spans="1:11" ht="15">
      <c r="A954" s="55">
        <v>16</v>
      </c>
      <c r="B954" s="55" t="s">
        <v>256</v>
      </c>
      <c r="C954" s="55">
        <v>101630029</v>
      </c>
      <c r="D954" s="55" t="s">
        <v>14</v>
      </c>
      <c r="E954" s="55">
        <v>79</v>
      </c>
      <c r="F954" s="55">
        <v>1988</v>
      </c>
      <c r="G954" s="110">
        <v>1988</v>
      </c>
      <c r="H954" s="110"/>
      <c r="I954" s="55">
        <v>1</v>
      </c>
      <c r="J954" s="55">
        <v>79</v>
      </c>
      <c r="K954" s="55">
        <v>79</v>
      </c>
    </row>
    <row r="955" spans="1:11" ht="15">
      <c r="A955" s="55">
        <v>17</v>
      </c>
      <c r="B955" s="55" t="s">
        <v>963</v>
      </c>
      <c r="C955" s="55">
        <v>101630030</v>
      </c>
      <c r="D955" s="55" t="s">
        <v>14</v>
      </c>
      <c r="E955" s="55">
        <v>79</v>
      </c>
      <c r="F955" s="55">
        <v>1988</v>
      </c>
      <c r="G955" s="110">
        <v>1988</v>
      </c>
      <c r="H955" s="110"/>
      <c r="I955" s="55">
        <v>1</v>
      </c>
      <c r="J955" s="55">
        <v>79</v>
      </c>
      <c r="K955" s="55">
        <v>79</v>
      </c>
    </row>
    <row r="956" spans="1:11" ht="15">
      <c r="A956" s="55">
        <v>18</v>
      </c>
      <c r="B956" s="55" t="s">
        <v>256</v>
      </c>
      <c r="C956" s="55">
        <v>101630020</v>
      </c>
      <c r="D956" s="55" t="s">
        <v>14</v>
      </c>
      <c r="E956" s="55">
        <v>56</v>
      </c>
      <c r="F956" s="55">
        <v>1988</v>
      </c>
      <c r="G956" s="110">
        <v>1988</v>
      </c>
      <c r="H956" s="110"/>
      <c r="I956" s="55">
        <v>1</v>
      </c>
      <c r="J956" s="55">
        <v>56</v>
      </c>
      <c r="K956" s="55">
        <v>56</v>
      </c>
    </row>
    <row r="957" spans="1:11" ht="15">
      <c r="A957" s="55">
        <v>19</v>
      </c>
      <c r="B957" s="55" t="s">
        <v>963</v>
      </c>
      <c r="C957" s="55">
        <v>101630019</v>
      </c>
      <c r="D957" s="55" t="s">
        <v>14</v>
      </c>
      <c r="E957" s="55">
        <v>57</v>
      </c>
      <c r="F957" s="55">
        <v>1982</v>
      </c>
      <c r="G957" s="110">
        <v>1982</v>
      </c>
      <c r="H957" s="110"/>
      <c r="I957" s="55">
        <v>1</v>
      </c>
      <c r="J957" s="55">
        <v>57</v>
      </c>
      <c r="K957" s="55">
        <v>57</v>
      </c>
    </row>
    <row r="958" spans="1:11" ht="15">
      <c r="A958" s="55">
        <v>20</v>
      </c>
      <c r="B958" s="55" t="s">
        <v>963</v>
      </c>
      <c r="C958" s="55">
        <v>101630027</v>
      </c>
      <c r="D958" s="55" t="s">
        <v>14</v>
      </c>
      <c r="E958" s="55">
        <v>87</v>
      </c>
      <c r="F958" s="55">
        <v>1989</v>
      </c>
      <c r="G958" s="110">
        <v>1989</v>
      </c>
      <c r="H958" s="110"/>
      <c r="I958" s="55">
        <v>1</v>
      </c>
      <c r="J958" s="55">
        <v>87</v>
      </c>
      <c r="K958" s="55">
        <v>87</v>
      </c>
    </row>
    <row r="959" spans="1:11" ht="15">
      <c r="A959" s="55">
        <v>21</v>
      </c>
      <c r="B959" s="55" t="s">
        <v>965</v>
      </c>
      <c r="C959" s="55">
        <v>101630367</v>
      </c>
      <c r="D959" s="55" t="s">
        <v>14</v>
      </c>
      <c r="E959" s="55">
        <v>954</v>
      </c>
      <c r="F959" s="55">
        <v>2002</v>
      </c>
      <c r="G959" s="110">
        <v>2002</v>
      </c>
      <c r="H959" s="110"/>
      <c r="I959" s="55">
        <v>1</v>
      </c>
      <c r="J959" s="55">
        <v>954</v>
      </c>
      <c r="K959" s="55">
        <v>954</v>
      </c>
    </row>
    <row r="960" spans="1:11" ht="15">
      <c r="A960" s="55">
        <v>22</v>
      </c>
      <c r="B960" s="55" t="s">
        <v>966</v>
      </c>
      <c r="C960" s="55">
        <v>101630362</v>
      </c>
      <c r="D960" s="55" t="s">
        <v>14</v>
      </c>
      <c r="E960" s="55">
        <v>1153</v>
      </c>
      <c r="F960" s="55">
        <v>2002</v>
      </c>
      <c r="G960" s="110">
        <v>2002</v>
      </c>
      <c r="H960" s="110"/>
      <c r="I960" s="55">
        <v>1</v>
      </c>
      <c r="J960" s="55">
        <v>1153</v>
      </c>
      <c r="K960" s="55">
        <v>1153</v>
      </c>
    </row>
    <row r="961" spans="1:11" ht="15">
      <c r="A961" s="55">
        <v>23</v>
      </c>
      <c r="B961" s="55" t="s">
        <v>967</v>
      </c>
      <c r="C961" s="55">
        <v>101630363</v>
      </c>
      <c r="D961" s="55" t="s">
        <v>14</v>
      </c>
      <c r="E961" s="55">
        <v>1629</v>
      </c>
      <c r="F961" s="55">
        <v>2002</v>
      </c>
      <c r="G961" s="110">
        <v>2002</v>
      </c>
      <c r="H961" s="110"/>
      <c r="I961" s="55">
        <v>1</v>
      </c>
      <c r="J961" s="55">
        <v>1629</v>
      </c>
      <c r="K961" s="55">
        <v>1629</v>
      </c>
    </row>
    <row r="962" spans="1:11" ht="15">
      <c r="A962" s="55">
        <v>24</v>
      </c>
      <c r="B962" s="55" t="s">
        <v>968</v>
      </c>
      <c r="C962" s="55">
        <v>101630366</v>
      </c>
      <c r="D962" s="55" t="s">
        <v>14</v>
      </c>
      <c r="E962" s="55">
        <v>623</v>
      </c>
      <c r="F962" s="55">
        <v>2002</v>
      </c>
      <c r="G962" s="110">
        <v>2002</v>
      </c>
      <c r="H962" s="110"/>
      <c r="I962" s="55">
        <v>1</v>
      </c>
      <c r="J962" s="55">
        <v>623</v>
      </c>
      <c r="K962" s="55">
        <v>623</v>
      </c>
    </row>
    <row r="963" spans="1:11" ht="15">
      <c r="A963" s="55">
        <v>25</v>
      </c>
      <c r="B963" s="55" t="s">
        <v>969</v>
      </c>
      <c r="C963" s="55">
        <v>101630349</v>
      </c>
      <c r="D963" s="55" t="s">
        <v>14</v>
      </c>
      <c r="E963" s="55">
        <v>370</v>
      </c>
      <c r="F963" s="55">
        <v>2002</v>
      </c>
      <c r="G963" s="110">
        <v>2002</v>
      </c>
      <c r="H963" s="110"/>
      <c r="I963" s="55">
        <v>1</v>
      </c>
      <c r="J963" s="55">
        <v>370</v>
      </c>
      <c r="K963" s="55">
        <v>370</v>
      </c>
    </row>
    <row r="964" spans="1:11" ht="15">
      <c r="A964" s="55">
        <v>26</v>
      </c>
      <c r="B964" s="55" t="s">
        <v>970</v>
      </c>
      <c r="C964" s="55">
        <v>101630350</v>
      </c>
      <c r="D964" s="55" t="s">
        <v>14</v>
      </c>
      <c r="E964" s="55">
        <v>155</v>
      </c>
      <c r="F964" s="55">
        <v>2002</v>
      </c>
      <c r="G964" s="110">
        <v>2002</v>
      </c>
      <c r="H964" s="110"/>
      <c r="I964" s="55">
        <v>1</v>
      </c>
      <c r="J964" s="55">
        <v>155</v>
      </c>
      <c r="K964" s="55">
        <v>155</v>
      </c>
    </row>
    <row r="965" spans="1:11" ht="15">
      <c r="A965" s="55">
        <v>27</v>
      </c>
      <c r="B965" s="55" t="s">
        <v>971</v>
      </c>
      <c r="C965" s="55">
        <v>101630351</v>
      </c>
      <c r="D965" s="55" t="s">
        <v>14</v>
      </c>
      <c r="E965" s="55">
        <v>188</v>
      </c>
      <c r="F965" s="55">
        <v>2002</v>
      </c>
      <c r="G965" s="110">
        <v>2002</v>
      </c>
      <c r="H965" s="110"/>
      <c r="I965" s="55">
        <v>1</v>
      </c>
      <c r="J965" s="55">
        <v>188</v>
      </c>
      <c r="K965" s="55">
        <v>188</v>
      </c>
    </row>
    <row r="966" spans="1:11" ht="15">
      <c r="A966" s="55">
        <v>28</v>
      </c>
      <c r="B966" s="55" t="s">
        <v>972</v>
      </c>
      <c r="C966" s="55">
        <v>101630352</v>
      </c>
      <c r="D966" s="55" t="s">
        <v>14</v>
      </c>
      <c r="E966" s="55">
        <v>902</v>
      </c>
      <c r="F966" s="55">
        <v>2002</v>
      </c>
      <c r="G966" s="110">
        <v>2002</v>
      </c>
      <c r="H966" s="110"/>
      <c r="I966" s="55">
        <v>1</v>
      </c>
      <c r="J966" s="55">
        <v>902</v>
      </c>
      <c r="K966" s="55">
        <v>902</v>
      </c>
    </row>
    <row r="967" spans="1:11" ht="15">
      <c r="A967" s="55">
        <v>29</v>
      </c>
      <c r="B967" s="55" t="s">
        <v>973</v>
      </c>
      <c r="C967" s="55">
        <v>101630353</v>
      </c>
      <c r="D967" s="55" t="s">
        <v>14</v>
      </c>
      <c r="E967" s="55">
        <v>222</v>
      </c>
      <c r="F967" s="55">
        <v>2002</v>
      </c>
      <c r="G967" s="110">
        <v>2002</v>
      </c>
      <c r="H967" s="110"/>
      <c r="I967" s="55">
        <v>1</v>
      </c>
      <c r="J967" s="55">
        <v>222</v>
      </c>
      <c r="K967" s="55">
        <v>222</v>
      </c>
    </row>
    <row r="968" spans="1:11" ht="15">
      <c r="A968" s="55">
        <v>30</v>
      </c>
      <c r="B968" s="55" t="s">
        <v>970</v>
      </c>
      <c r="C968" s="55">
        <v>101630354</v>
      </c>
      <c r="D968" s="55" t="s">
        <v>14</v>
      </c>
      <c r="E968" s="55">
        <v>223</v>
      </c>
      <c r="F968" s="55">
        <v>2002</v>
      </c>
      <c r="G968" s="110">
        <v>2002</v>
      </c>
      <c r="H968" s="110"/>
      <c r="I968" s="55">
        <v>1</v>
      </c>
      <c r="J968" s="55">
        <v>223</v>
      </c>
      <c r="K968" s="55">
        <v>223</v>
      </c>
    </row>
    <row r="969" spans="1:11" ht="15">
      <c r="A969" s="55">
        <v>31</v>
      </c>
      <c r="B969" s="55" t="s">
        <v>974</v>
      </c>
      <c r="C969" s="55">
        <v>101630355</v>
      </c>
      <c r="D969" s="55" t="s">
        <v>14</v>
      </c>
      <c r="E969" s="55">
        <v>485</v>
      </c>
      <c r="F969" s="55">
        <v>2002</v>
      </c>
      <c r="G969" s="110">
        <v>2002</v>
      </c>
      <c r="H969" s="110"/>
      <c r="I969" s="55">
        <v>1</v>
      </c>
      <c r="J969" s="55">
        <v>485</v>
      </c>
      <c r="K969" s="55">
        <v>485</v>
      </c>
    </row>
    <row r="970" spans="1:11" ht="15">
      <c r="A970" s="55">
        <v>32</v>
      </c>
      <c r="B970" s="55" t="s">
        <v>975</v>
      </c>
      <c r="C970" s="55">
        <v>101630356</v>
      </c>
      <c r="D970" s="55" t="s">
        <v>14</v>
      </c>
      <c r="E970" s="55">
        <v>260</v>
      </c>
      <c r="F970" s="55">
        <v>2002</v>
      </c>
      <c r="G970" s="110">
        <v>2002</v>
      </c>
      <c r="H970" s="110"/>
      <c r="I970" s="55">
        <v>1</v>
      </c>
      <c r="J970" s="55">
        <v>260</v>
      </c>
      <c r="K970" s="55">
        <v>260</v>
      </c>
    </row>
    <row r="971" spans="1:11" ht="15">
      <c r="A971" s="55">
        <v>33</v>
      </c>
      <c r="B971" s="55" t="s">
        <v>976</v>
      </c>
      <c r="C971" s="55">
        <v>101630357</v>
      </c>
      <c r="D971" s="55" t="s">
        <v>14</v>
      </c>
      <c r="E971" s="55">
        <v>432</v>
      </c>
      <c r="F971" s="55">
        <v>2002</v>
      </c>
      <c r="G971" s="110">
        <v>2002</v>
      </c>
      <c r="H971" s="110"/>
      <c r="I971" s="55">
        <v>1</v>
      </c>
      <c r="J971" s="55">
        <v>432</v>
      </c>
      <c r="K971" s="55">
        <v>432</v>
      </c>
    </row>
    <row r="972" spans="1:11" ht="15">
      <c r="A972" s="55">
        <v>34</v>
      </c>
      <c r="B972" s="55" t="s">
        <v>977</v>
      </c>
      <c r="C972" s="55">
        <v>101630358</v>
      </c>
      <c r="D972" s="55" t="s">
        <v>14</v>
      </c>
      <c r="E972" s="55">
        <v>583</v>
      </c>
      <c r="F972" s="55">
        <v>2002</v>
      </c>
      <c r="G972" s="110">
        <v>2002</v>
      </c>
      <c r="H972" s="110"/>
      <c r="I972" s="55">
        <v>1</v>
      </c>
      <c r="J972" s="55">
        <v>583</v>
      </c>
      <c r="K972" s="55">
        <v>583</v>
      </c>
    </row>
    <row r="973" spans="1:11" ht="15">
      <c r="A973" s="55">
        <v>35</v>
      </c>
      <c r="B973" s="55" t="s">
        <v>978</v>
      </c>
      <c r="C973" s="55">
        <v>101630359</v>
      </c>
      <c r="D973" s="55" t="s">
        <v>14</v>
      </c>
      <c r="E973" s="55">
        <v>519</v>
      </c>
      <c r="F973" s="55">
        <v>2002</v>
      </c>
      <c r="G973" s="110">
        <v>2002</v>
      </c>
      <c r="H973" s="110"/>
      <c r="I973" s="55">
        <v>1</v>
      </c>
      <c r="J973" s="55">
        <v>519</v>
      </c>
      <c r="K973" s="55">
        <v>519</v>
      </c>
    </row>
    <row r="974" spans="1:11" ht="15">
      <c r="A974" s="55">
        <v>36</v>
      </c>
      <c r="B974" s="55" t="s">
        <v>979</v>
      </c>
      <c r="C974" s="55">
        <v>101630360</v>
      </c>
      <c r="D974" s="55" t="s">
        <v>14</v>
      </c>
      <c r="E974" s="55">
        <v>318</v>
      </c>
      <c r="F974" s="55">
        <v>2002</v>
      </c>
      <c r="G974" s="110">
        <v>2002</v>
      </c>
      <c r="H974" s="110"/>
      <c r="I974" s="55">
        <v>1</v>
      </c>
      <c r="J974" s="55">
        <v>318</v>
      </c>
      <c r="K974" s="55">
        <v>318</v>
      </c>
    </row>
    <row r="975" spans="1:11" ht="15">
      <c r="A975" s="55">
        <v>37</v>
      </c>
      <c r="B975" s="55" t="s">
        <v>44</v>
      </c>
      <c r="C975" s="55">
        <v>101630361</v>
      </c>
      <c r="D975" s="55" t="s">
        <v>14</v>
      </c>
      <c r="E975" s="55">
        <v>114</v>
      </c>
      <c r="F975" s="55">
        <v>2002</v>
      </c>
      <c r="G975" s="110">
        <v>2002</v>
      </c>
      <c r="H975" s="110"/>
      <c r="I975" s="55">
        <v>1</v>
      </c>
      <c r="J975" s="55">
        <v>114</v>
      </c>
      <c r="K975" s="55">
        <v>114</v>
      </c>
    </row>
    <row r="976" spans="1:11" ht="15">
      <c r="A976" s="55">
        <v>38</v>
      </c>
      <c r="B976" s="55" t="s">
        <v>979</v>
      </c>
      <c r="C976" s="55">
        <v>101630368</v>
      </c>
      <c r="D976" s="55" t="s">
        <v>14</v>
      </c>
      <c r="E976" s="55">
        <v>621</v>
      </c>
      <c r="F976" s="55">
        <v>2002</v>
      </c>
      <c r="G976" s="110">
        <v>2002</v>
      </c>
      <c r="H976" s="110"/>
      <c r="I976" s="55">
        <v>1</v>
      </c>
      <c r="J976" s="55">
        <v>621</v>
      </c>
      <c r="K976" s="55">
        <v>621</v>
      </c>
    </row>
    <row r="977" spans="1:11" ht="15">
      <c r="A977" s="55">
        <v>39</v>
      </c>
      <c r="B977" s="55" t="s">
        <v>980</v>
      </c>
      <c r="C977" s="55">
        <v>101630369</v>
      </c>
      <c r="D977" s="55" t="s">
        <v>14</v>
      </c>
      <c r="E977" s="55">
        <v>224</v>
      </c>
      <c r="F977" s="55">
        <v>2002</v>
      </c>
      <c r="G977" s="110">
        <v>2002</v>
      </c>
      <c r="H977" s="110"/>
      <c r="I977" s="55">
        <v>1</v>
      </c>
      <c r="J977" s="55">
        <v>224</v>
      </c>
      <c r="K977" s="55">
        <v>224</v>
      </c>
    </row>
    <row r="978" spans="1:11" ht="15">
      <c r="A978" s="55">
        <v>40</v>
      </c>
      <c r="B978" s="55" t="s">
        <v>981</v>
      </c>
      <c r="C978" s="55">
        <v>101630370</v>
      </c>
      <c r="D978" s="55" t="s">
        <v>14</v>
      </c>
      <c r="E978" s="55">
        <v>184</v>
      </c>
      <c r="F978" s="55">
        <v>2002</v>
      </c>
      <c r="G978" s="110">
        <v>2002</v>
      </c>
      <c r="H978" s="110"/>
      <c r="I978" s="55">
        <v>1</v>
      </c>
      <c r="J978" s="55">
        <v>184</v>
      </c>
      <c r="K978" s="55">
        <v>184</v>
      </c>
    </row>
    <row r="979" spans="1:11" ht="15">
      <c r="A979" s="55">
        <v>41</v>
      </c>
      <c r="B979" s="55" t="s">
        <v>978</v>
      </c>
      <c r="C979" s="55">
        <v>101630371</v>
      </c>
      <c r="D979" s="55" t="s">
        <v>14</v>
      </c>
      <c r="E979" s="55">
        <v>623</v>
      </c>
      <c r="F979" s="55">
        <v>2003</v>
      </c>
      <c r="G979" s="110">
        <v>2003</v>
      </c>
      <c r="H979" s="110"/>
      <c r="I979" s="55">
        <v>1</v>
      </c>
      <c r="J979" s="55">
        <v>623</v>
      </c>
      <c r="K979" s="55">
        <v>623</v>
      </c>
    </row>
    <row r="980" spans="1:11" ht="15">
      <c r="A980" s="55">
        <v>42</v>
      </c>
      <c r="B980" s="55" t="s">
        <v>982</v>
      </c>
      <c r="C980" s="55">
        <v>101630372</v>
      </c>
      <c r="D980" s="55" t="s">
        <v>14</v>
      </c>
      <c r="E980" s="55">
        <v>322</v>
      </c>
      <c r="F980" s="55">
        <v>2003</v>
      </c>
      <c r="G980" s="110">
        <v>2003</v>
      </c>
      <c r="H980" s="110"/>
      <c r="I980" s="55">
        <v>1</v>
      </c>
      <c r="J980" s="55">
        <v>322</v>
      </c>
      <c r="K980" s="55">
        <v>322</v>
      </c>
    </row>
    <row r="981" spans="1:11" ht="15">
      <c r="A981" s="55">
        <v>43</v>
      </c>
      <c r="B981" s="55" t="s">
        <v>983</v>
      </c>
      <c r="C981" s="55">
        <v>101630374</v>
      </c>
      <c r="D981" s="55" t="s">
        <v>14</v>
      </c>
      <c r="E981" s="55">
        <v>761</v>
      </c>
      <c r="F981" s="55">
        <v>2003</v>
      </c>
      <c r="G981" s="110">
        <v>2003</v>
      </c>
      <c r="H981" s="110"/>
      <c r="I981" s="55">
        <v>1</v>
      </c>
      <c r="J981" s="55">
        <v>761</v>
      </c>
      <c r="K981" s="55">
        <v>761</v>
      </c>
    </row>
    <row r="982" spans="1:11" ht="15">
      <c r="A982" s="55">
        <v>44</v>
      </c>
      <c r="B982" s="55" t="s">
        <v>963</v>
      </c>
      <c r="C982" s="55">
        <v>101630128</v>
      </c>
      <c r="D982" s="55" t="s">
        <v>14</v>
      </c>
      <c r="E982" s="55">
        <v>65</v>
      </c>
      <c r="F982" s="55">
        <v>1991</v>
      </c>
      <c r="G982" s="110">
        <v>1991</v>
      </c>
      <c r="H982" s="110"/>
      <c r="I982" s="55">
        <v>1</v>
      </c>
      <c r="J982" s="55">
        <v>65</v>
      </c>
      <c r="K982" s="55">
        <v>65</v>
      </c>
    </row>
    <row r="983" spans="1:11" ht="15">
      <c r="A983" s="55">
        <v>45</v>
      </c>
      <c r="B983" s="55" t="s">
        <v>963</v>
      </c>
      <c r="C983" s="55">
        <v>101630320</v>
      </c>
      <c r="D983" s="55" t="s">
        <v>14</v>
      </c>
      <c r="E983" s="55">
        <v>62</v>
      </c>
      <c r="F983" s="55">
        <v>1973</v>
      </c>
      <c r="G983" s="110">
        <v>1973</v>
      </c>
      <c r="H983" s="110"/>
      <c r="I983" s="55">
        <v>1</v>
      </c>
      <c r="J983" s="55">
        <v>62</v>
      </c>
      <c r="K983" s="55">
        <v>62</v>
      </c>
    </row>
    <row r="984" spans="1:11" ht="15">
      <c r="A984" s="55">
        <v>46</v>
      </c>
      <c r="B984" s="55" t="s">
        <v>984</v>
      </c>
      <c r="C984" s="55">
        <v>101630328</v>
      </c>
      <c r="D984" s="55" t="s">
        <v>14</v>
      </c>
      <c r="E984" s="55">
        <v>58</v>
      </c>
      <c r="F984" s="55">
        <v>1986</v>
      </c>
      <c r="G984" s="110">
        <v>1986</v>
      </c>
      <c r="H984" s="110"/>
      <c r="I984" s="55">
        <v>1</v>
      </c>
      <c r="J984" s="55">
        <v>58</v>
      </c>
      <c r="K984" s="55">
        <v>58</v>
      </c>
    </row>
    <row r="985" spans="1:11" ht="15">
      <c r="A985" s="55">
        <v>47</v>
      </c>
      <c r="B985" s="55" t="s">
        <v>51</v>
      </c>
      <c r="C985" s="55" t="s">
        <v>985</v>
      </c>
      <c r="D985" s="55" t="s">
        <v>14</v>
      </c>
      <c r="E985" s="55">
        <v>87</v>
      </c>
      <c r="F985" s="55">
        <v>2002</v>
      </c>
      <c r="G985" s="110">
        <v>2002</v>
      </c>
      <c r="H985" s="110"/>
      <c r="I985" s="55">
        <v>8</v>
      </c>
      <c r="J985" s="55">
        <v>696</v>
      </c>
      <c r="K985" s="55">
        <v>696</v>
      </c>
    </row>
    <row r="986" spans="1:11" ht="15">
      <c r="A986" s="55" t="s">
        <v>173</v>
      </c>
      <c r="B986" s="55"/>
      <c r="C986" s="55">
        <v>101630347</v>
      </c>
      <c r="D986" s="55"/>
      <c r="E986" s="55"/>
      <c r="F986" s="55"/>
      <c r="G986" s="110"/>
      <c r="H986" s="110"/>
      <c r="I986" s="55"/>
      <c r="J986" s="55"/>
      <c r="K986" s="55"/>
    </row>
    <row r="987" spans="1:11" ht="15">
      <c r="A987" s="55">
        <v>48</v>
      </c>
      <c r="B987" s="55" t="s">
        <v>191</v>
      </c>
      <c r="C987" s="55">
        <v>101630348</v>
      </c>
      <c r="D987" s="55" t="s">
        <v>14</v>
      </c>
      <c r="E987" s="55">
        <v>973</v>
      </c>
      <c r="F987" s="55">
        <v>2002</v>
      </c>
      <c r="G987" s="110">
        <v>2002</v>
      </c>
      <c r="H987" s="110"/>
      <c r="I987" s="55">
        <v>1</v>
      </c>
      <c r="J987" s="55">
        <v>973</v>
      </c>
      <c r="K987" s="55">
        <v>973</v>
      </c>
    </row>
    <row r="988" spans="1:11" ht="15">
      <c r="A988" s="55">
        <v>49</v>
      </c>
      <c r="B988" s="55" t="s">
        <v>986</v>
      </c>
      <c r="C988" s="55">
        <v>101630375</v>
      </c>
      <c r="D988" s="55" t="s">
        <v>14</v>
      </c>
      <c r="E988" s="55">
        <v>779</v>
      </c>
      <c r="F988" s="55">
        <v>2003</v>
      </c>
      <c r="G988" s="110">
        <v>2003</v>
      </c>
      <c r="H988" s="110"/>
      <c r="I988" s="55">
        <v>1</v>
      </c>
      <c r="J988" s="55">
        <v>779</v>
      </c>
      <c r="K988" s="55">
        <v>779</v>
      </c>
    </row>
    <row r="989" spans="1:11" ht="15">
      <c r="A989" s="55">
        <v>50</v>
      </c>
      <c r="B989" s="55" t="s">
        <v>963</v>
      </c>
      <c r="C989" s="55">
        <v>101630416</v>
      </c>
      <c r="D989" s="55" t="s">
        <v>14</v>
      </c>
      <c r="E989" s="55">
        <v>91</v>
      </c>
      <c r="F989" s="55">
        <v>1986</v>
      </c>
      <c r="G989" s="110">
        <v>1986</v>
      </c>
      <c r="H989" s="110"/>
      <c r="I989" s="55">
        <v>1</v>
      </c>
      <c r="J989" s="55">
        <v>91</v>
      </c>
      <c r="K989" s="55">
        <v>91</v>
      </c>
    </row>
    <row r="990" spans="1:11" ht="15">
      <c r="A990" s="55">
        <v>51</v>
      </c>
      <c r="B990" s="55" t="s">
        <v>987</v>
      </c>
      <c r="C990" s="55">
        <v>101630571</v>
      </c>
      <c r="D990" s="55" t="s">
        <v>14</v>
      </c>
      <c r="E990" s="55">
        <v>1068</v>
      </c>
      <c r="F990" s="55">
        <v>2011</v>
      </c>
      <c r="G990" s="110">
        <v>2011</v>
      </c>
      <c r="H990" s="110"/>
      <c r="I990" s="55">
        <v>1</v>
      </c>
      <c r="J990" s="55">
        <v>1068</v>
      </c>
      <c r="K990" s="55">
        <v>723.06</v>
      </c>
    </row>
    <row r="991" spans="1:11" ht="15">
      <c r="A991" s="55">
        <v>52</v>
      </c>
      <c r="B991" s="55" t="s">
        <v>987</v>
      </c>
      <c r="C991" s="55">
        <v>101630572</v>
      </c>
      <c r="D991" s="55" t="s">
        <v>14</v>
      </c>
      <c r="E991" s="55">
        <v>1195</v>
      </c>
      <c r="F991" s="55">
        <v>2011</v>
      </c>
      <c r="G991" s="110">
        <v>2011</v>
      </c>
      <c r="H991" s="110"/>
      <c r="I991" s="55">
        <v>1</v>
      </c>
      <c r="J991" s="55">
        <v>1195</v>
      </c>
      <c r="K991" s="55">
        <v>768.92</v>
      </c>
    </row>
    <row r="992" spans="1:11" ht="15">
      <c r="A992" s="55">
        <v>53</v>
      </c>
      <c r="B992" s="55" t="s">
        <v>988</v>
      </c>
      <c r="C992" s="55">
        <v>101630576</v>
      </c>
      <c r="D992" s="55" t="s">
        <v>14</v>
      </c>
      <c r="E992" s="55">
        <v>3000</v>
      </c>
      <c r="F992" s="55">
        <v>2013</v>
      </c>
      <c r="G992" s="110">
        <v>2013</v>
      </c>
      <c r="H992" s="110"/>
      <c r="I992" s="55">
        <v>1</v>
      </c>
      <c r="J992" s="55">
        <v>3000</v>
      </c>
      <c r="K992" s="55">
        <v>1550</v>
      </c>
    </row>
    <row r="993" spans="1:11" ht="15">
      <c r="A993" s="55">
        <v>54</v>
      </c>
      <c r="B993" s="55" t="s">
        <v>368</v>
      </c>
      <c r="C993" s="55">
        <v>101630257</v>
      </c>
      <c r="D993" s="55" t="s">
        <v>14</v>
      </c>
      <c r="E993" s="55">
        <v>86</v>
      </c>
      <c r="F993" s="55">
        <v>1981</v>
      </c>
      <c r="G993" s="110">
        <v>1981</v>
      </c>
      <c r="H993" s="110"/>
      <c r="I993" s="55">
        <v>1</v>
      </c>
      <c r="J993" s="55">
        <v>86</v>
      </c>
      <c r="K993" s="55">
        <v>86</v>
      </c>
    </row>
    <row r="994" spans="1:11" ht="15">
      <c r="A994" s="55">
        <v>55</v>
      </c>
      <c r="B994" s="55" t="s">
        <v>368</v>
      </c>
      <c r="C994" s="55">
        <v>101630258</v>
      </c>
      <c r="D994" s="55" t="s">
        <v>14</v>
      </c>
      <c r="E994" s="55">
        <v>86</v>
      </c>
      <c r="F994" s="55">
        <v>1981</v>
      </c>
      <c r="G994" s="110">
        <v>1981</v>
      </c>
      <c r="H994" s="110"/>
      <c r="I994" s="55">
        <v>1</v>
      </c>
      <c r="J994" s="55">
        <v>86</v>
      </c>
      <c r="K994" s="55">
        <v>86</v>
      </c>
    </row>
    <row r="995" spans="1:11" ht="15">
      <c r="A995" s="55">
        <v>56</v>
      </c>
      <c r="B995" s="55" t="s">
        <v>368</v>
      </c>
      <c r="C995" s="55">
        <v>101630260</v>
      </c>
      <c r="D995" s="55" t="s">
        <v>14</v>
      </c>
      <c r="E995" s="55">
        <v>85</v>
      </c>
      <c r="F995" s="55">
        <v>1981</v>
      </c>
      <c r="G995" s="110">
        <v>1981</v>
      </c>
      <c r="H995" s="110"/>
      <c r="I995" s="55">
        <v>1</v>
      </c>
      <c r="J995" s="55">
        <v>85</v>
      </c>
      <c r="K995" s="55">
        <v>85</v>
      </c>
    </row>
    <row r="996" spans="1:11" ht="15">
      <c r="A996" s="55">
        <v>57</v>
      </c>
      <c r="B996" s="55" t="s">
        <v>989</v>
      </c>
      <c r="C996" s="55">
        <v>101630579</v>
      </c>
      <c r="D996" s="55" t="s">
        <v>14</v>
      </c>
      <c r="E996" s="55">
        <v>3073.68</v>
      </c>
      <c r="F996" s="55">
        <v>2016</v>
      </c>
      <c r="G996" s="110">
        <v>2016</v>
      </c>
      <c r="H996" s="110"/>
      <c r="I996" s="55">
        <v>1</v>
      </c>
      <c r="J996" s="55">
        <v>3073.68</v>
      </c>
      <c r="K996" s="55">
        <v>486.66</v>
      </c>
    </row>
    <row r="997" spans="1:11" ht="15">
      <c r="A997" s="55"/>
      <c r="B997" s="57" t="s">
        <v>503</v>
      </c>
      <c r="C997" s="57"/>
      <c r="D997" s="57"/>
      <c r="E997" s="57"/>
      <c r="F997" s="57"/>
      <c r="G997" s="105"/>
      <c r="H997" s="105"/>
      <c r="I997" s="57"/>
      <c r="J997" s="57">
        <f>SUM(J939:J996)</f>
        <v>25020.68</v>
      </c>
      <c r="K997" s="57">
        <f>SUM(K939:K996)</f>
        <v>20212.64</v>
      </c>
    </row>
    <row r="998" spans="1:11" ht="15">
      <c r="A998" s="55"/>
      <c r="B998" s="55"/>
      <c r="C998" s="106" t="s">
        <v>881</v>
      </c>
      <c r="D998" s="107"/>
      <c r="E998" s="107"/>
      <c r="F998" s="107"/>
      <c r="G998" s="107"/>
      <c r="H998" s="107"/>
      <c r="I998" s="108"/>
      <c r="J998" s="55"/>
      <c r="K998" s="55"/>
    </row>
    <row r="999" spans="1:11" ht="15">
      <c r="A999" s="55">
        <v>58</v>
      </c>
      <c r="B999" s="55" t="s">
        <v>256</v>
      </c>
      <c r="C999" s="55">
        <v>101630076</v>
      </c>
      <c r="D999" s="55" t="s">
        <v>14</v>
      </c>
      <c r="E999" s="55">
        <v>56</v>
      </c>
      <c r="F999" s="55">
        <v>1987</v>
      </c>
      <c r="G999" s="110">
        <v>1987</v>
      </c>
      <c r="H999" s="110"/>
      <c r="I999" s="55">
        <v>1</v>
      </c>
      <c r="J999" s="55">
        <v>56</v>
      </c>
      <c r="K999" s="55">
        <v>56</v>
      </c>
    </row>
    <row r="1000" spans="1:11" ht="15">
      <c r="A1000" s="55">
        <v>59</v>
      </c>
      <c r="B1000" s="55" t="s">
        <v>978</v>
      </c>
      <c r="C1000" s="55">
        <v>101630070</v>
      </c>
      <c r="D1000" s="55" t="s">
        <v>14</v>
      </c>
      <c r="E1000" s="55">
        <v>86</v>
      </c>
      <c r="F1000" s="55">
        <v>1987</v>
      </c>
      <c r="G1000" s="110">
        <v>1987</v>
      </c>
      <c r="H1000" s="110"/>
      <c r="I1000" s="55">
        <v>1</v>
      </c>
      <c r="J1000" s="55">
        <v>86</v>
      </c>
      <c r="K1000" s="55">
        <v>86</v>
      </c>
    </row>
    <row r="1001" spans="1:11" ht="15">
      <c r="A1001" s="55">
        <v>60</v>
      </c>
      <c r="B1001" s="55" t="s">
        <v>990</v>
      </c>
      <c r="C1001" s="55">
        <v>101630073</v>
      </c>
      <c r="D1001" s="55" t="s">
        <v>14</v>
      </c>
      <c r="E1001" s="55">
        <v>93</v>
      </c>
      <c r="F1001" s="55">
        <v>1987</v>
      </c>
      <c r="G1001" s="110">
        <v>1987</v>
      </c>
      <c r="H1001" s="110"/>
      <c r="I1001" s="55">
        <v>1</v>
      </c>
      <c r="J1001" s="55">
        <v>93</v>
      </c>
      <c r="K1001" s="55">
        <v>93</v>
      </c>
    </row>
    <row r="1002" spans="1:11" ht="15">
      <c r="A1002" s="55">
        <v>61</v>
      </c>
      <c r="B1002" s="55" t="s">
        <v>962</v>
      </c>
      <c r="C1002" s="55">
        <v>101630071</v>
      </c>
      <c r="D1002" s="55" t="s">
        <v>14</v>
      </c>
      <c r="E1002" s="55">
        <v>88</v>
      </c>
      <c r="F1002" s="55">
        <v>1987</v>
      </c>
      <c r="G1002" s="110">
        <v>1987</v>
      </c>
      <c r="H1002" s="110"/>
      <c r="I1002" s="55">
        <v>1</v>
      </c>
      <c r="J1002" s="55">
        <v>88</v>
      </c>
      <c r="K1002" s="55">
        <v>88</v>
      </c>
    </row>
    <row r="1003" spans="1:11" ht="15">
      <c r="A1003" s="55">
        <v>62</v>
      </c>
      <c r="B1003" s="55" t="s">
        <v>963</v>
      </c>
      <c r="C1003" s="55">
        <v>101630069</v>
      </c>
      <c r="D1003" s="55" t="s">
        <v>14</v>
      </c>
      <c r="E1003" s="55">
        <v>104</v>
      </c>
      <c r="F1003" s="55">
        <v>1987</v>
      </c>
      <c r="G1003" s="110">
        <v>1987</v>
      </c>
      <c r="H1003" s="110"/>
      <c r="I1003" s="55">
        <v>1</v>
      </c>
      <c r="J1003" s="55">
        <v>104</v>
      </c>
      <c r="K1003" s="55">
        <v>104</v>
      </c>
    </row>
    <row r="1004" spans="1:11" ht="15">
      <c r="A1004" s="55">
        <v>63</v>
      </c>
      <c r="B1004" s="55" t="s">
        <v>991</v>
      </c>
      <c r="C1004" s="55">
        <v>101630068</v>
      </c>
      <c r="D1004" s="55" t="s">
        <v>14</v>
      </c>
      <c r="E1004" s="55">
        <v>92</v>
      </c>
      <c r="F1004" s="55">
        <v>1987</v>
      </c>
      <c r="G1004" s="110">
        <v>1987</v>
      </c>
      <c r="H1004" s="110"/>
      <c r="I1004" s="55">
        <v>1</v>
      </c>
      <c r="J1004" s="55">
        <v>92</v>
      </c>
      <c r="K1004" s="55">
        <v>92</v>
      </c>
    </row>
    <row r="1005" spans="1:11" ht="15">
      <c r="A1005" s="55">
        <v>64</v>
      </c>
      <c r="B1005" s="55" t="s">
        <v>256</v>
      </c>
      <c r="C1005" s="55">
        <v>101630067</v>
      </c>
      <c r="D1005" s="55" t="s">
        <v>14</v>
      </c>
      <c r="E1005" s="55">
        <v>94</v>
      </c>
      <c r="F1005" s="55">
        <v>1987</v>
      </c>
      <c r="G1005" s="110">
        <v>1987</v>
      </c>
      <c r="H1005" s="110"/>
      <c r="I1005" s="55">
        <v>1</v>
      </c>
      <c r="J1005" s="55">
        <v>94</v>
      </c>
      <c r="K1005" s="55">
        <v>94</v>
      </c>
    </row>
    <row r="1006" spans="1:11" ht="15">
      <c r="A1006" s="55">
        <v>65</v>
      </c>
      <c r="B1006" s="55" t="s">
        <v>992</v>
      </c>
      <c r="C1006" s="55">
        <v>101630066</v>
      </c>
      <c r="D1006" s="55" t="s">
        <v>14</v>
      </c>
      <c r="E1006" s="55">
        <v>53</v>
      </c>
      <c r="F1006" s="55">
        <v>1963</v>
      </c>
      <c r="G1006" s="110">
        <v>1963</v>
      </c>
      <c r="H1006" s="110"/>
      <c r="I1006" s="55">
        <v>1</v>
      </c>
      <c r="J1006" s="55">
        <v>53</v>
      </c>
      <c r="K1006" s="55">
        <v>53</v>
      </c>
    </row>
    <row r="1007" spans="1:11" ht="15">
      <c r="A1007" s="55">
        <v>66</v>
      </c>
      <c r="B1007" s="55" t="s">
        <v>992</v>
      </c>
      <c r="C1007" s="55">
        <v>101630065</v>
      </c>
      <c r="D1007" s="55" t="s">
        <v>14</v>
      </c>
      <c r="E1007" s="55">
        <v>53</v>
      </c>
      <c r="F1007" s="55">
        <v>1962</v>
      </c>
      <c r="G1007" s="110">
        <v>1962</v>
      </c>
      <c r="H1007" s="110"/>
      <c r="I1007" s="55">
        <v>1</v>
      </c>
      <c r="J1007" s="55">
        <v>53</v>
      </c>
      <c r="K1007" s="55">
        <v>53</v>
      </c>
    </row>
    <row r="1008" spans="1:11" ht="15">
      <c r="A1008" s="55">
        <v>67</v>
      </c>
      <c r="B1008" s="55" t="s">
        <v>992</v>
      </c>
      <c r="C1008" s="55">
        <v>101630064</v>
      </c>
      <c r="D1008" s="55" t="s">
        <v>14</v>
      </c>
      <c r="E1008" s="55">
        <v>53</v>
      </c>
      <c r="F1008" s="55">
        <v>1964</v>
      </c>
      <c r="G1008" s="110">
        <v>1964</v>
      </c>
      <c r="H1008" s="110"/>
      <c r="I1008" s="55">
        <v>1</v>
      </c>
      <c r="J1008" s="55">
        <v>53</v>
      </c>
      <c r="K1008" s="55">
        <v>53</v>
      </c>
    </row>
    <row r="1009" spans="1:11" ht="15">
      <c r="A1009" s="55">
        <v>68</v>
      </c>
      <c r="B1009" s="55" t="s">
        <v>256</v>
      </c>
      <c r="C1009" s="55">
        <v>101630063</v>
      </c>
      <c r="D1009" s="55" t="s">
        <v>14</v>
      </c>
      <c r="E1009" s="55">
        <v>64</v>
      </c>
      <c r="F1009" s="55">
        <v>1977</v>
      </c>
      <c r="G1009" s="110">
        <v>1977</v>
      </c>
      <c r="H1009" s="110"/>
      <c r="I1009" s="55">
        <v>1</v>
      </c>
      <c r="J1009" s="55">
        <v>64</v>
      </c>
      <c r="K1009" s="55">
        <v>64</v>
      </c>
    </row>
    <row r="1010" spans="1:11" ht="15">
      <c r="A1010" s="55">
        <v>69</v>
      </c>
      <c r="B1010" s="55" t="s">
        <v>256</v>
      </c>
      <c r="C1010" s="55">
        <v>101630062</v>
      </c>
      <c r="D1010" s="55" t="s">
        <v>14</v>
      </c>
      <c r="E1010" s="55">
        <v>64</v>
      </c>
      <c r="F1010" s="55">
        <v>1977</v>
      </c>
      <c r="G1010" s="110">
        <v>1977</v>
      </c>
      <c r="H1010" s="110"/>
      <c r="I1010" s="55">
        <v>1</v>
      </c>
      <c r="J1010" s="55">
        <v>64</v>
      </c>
      <c r="K1010" s="55">
        <v>64</v>
      </c>
    </row>
    <row r="1011" spans="1:11" ht="15">
      <c r="A1011" s="55">
        <v>70</v>
      </c>
      <c r="B1011" s="55" t="s">
        <v>993</v>
      </c>
      <c r="C1011" s="55">
        <v>101630446</v>
      </c>
      <c r="D1011" s="55" t="s">
        <v>14</v>
      </c>
      <c r="E1011" s="55">
        <v>254</v>
      </c>
      <c r="F1011" s="55">
        <v>2004</v>
      </c>
      <c r="G1011" s="110">
        <v>2004</v>
      </c>
      <c r="H1011" s="110"/>
      <c r="I1011" s="55">
        <v>1</v>
      </c>
      <c r="J1011" s="55">
        <v>254</v>
      </c>
      <c r="K1011" s="55">
        <v>254</v>
      </c>
    </row>
    <row r="1012" spans="1:11" ht="15">
      <c r="A1012" s="55">
        <v>71</v>
      </c>
      <c r="B1012" s="55" t="s">
        <v>993</v>
      </c>
      <c r="C1012" s="55">
        <v>101630447</v>
      </c>
      <c r="D1012" s="55" t="s">
        <v>14</v>
      </c>
      <c r="E1012" s="55">
        <v>254</v>
      </c>
      <c r="F1012" s="55">
        <v>2004</v>
      </c>
      <c r="G1012" s="110">
        <v>2004</v>
      </c>
      <c r="H1012" s="110"/>
      <c r="I1012" s="55">
        <v>1</v>
      </c>
      <c r="J1012" s="55">
        <v>254</v>
      </c>
      <c r="K1012" s="55">
        <v>254</v>
      </c>
    </row>
    <row r="1013" spans="1:11" ht="15">
      <c r="A1013" s="55">
        <v>72</v>
      </c>
      <c r="B1013" s="55" t="s">
        <v>994</v>
      </c>
      <c r="C1013" s="55">
        <v>101630448</v>
      </c>
      <c r="D1013" s="55" t="s">
        <v>14</v>
      </c>
      <c r="E1013" s="55">
        <v>572</v>
      </c>
      <c r="F1013" s="55">
        <v>2004</v>
      </c>
      <c r="G1013" s="110">
        <v>2004</v>
      </c>
      <c r="H1013" s="110"/>
      <c r="I1013" s="55">
        <v>1</v>
      </c>
      <c r="J1013" s="55">
        <v>572</v>
      </c>
      <c r="K1013" s="55">
        <v>572</v>
      </c>
    </row>
    <row r="1014" spans="1:11" ht="15">
      <c r="A1014" s="55">
        <v>73</v>
      </c>
      <c r="B1014" s="55" t="s">
        <v>995</v>
      </c>
      <c r="C1014" s="55">
        <v>101630449</v>
      </c>
      <c r="D1014" s="55" t="s">
        <v>14</v>
      </c>
      <c r="E1014" s="55">
        <v>623</v>
      </c>
      <c r="F1014" s="55">
        <v>2004</v>
      </c>
      <c r="G1014" s="110">
        <v>2004</v>
      </c>
      <c r="H1014" s="110"/>
      <c r="I1014" s="55">
        <v>1</v>
      </c>
      <c r="J1014" s="55">
        <v>623</v>
      </c>
      <c r="K1014" s="55">
        <v>623</v>
      </c>
    </row>
    <row r="1015" spans="1:11" ht="15">
      <c r="A1015" s="55">
        <v>74</v>
      </c>
      <c r="B1015" s="55" t="s">
        <v>995</v>
      </c>
      <c r="C1015" s="55">
        <v>101630450</v>
      </c>
      <c r="D1015" s="55" t="s">
        <v>14</v>
      </c>
      <c r="E1015" s="55">
        <v>623</v>
      </c>
      <c r="F1015" s="55">
        <v>2004</v>
      </c>
      <c r="G1015" s="110">
        <v>2004</v>
      </c>
      <c r="H1015" s="110"/>
      <c r="I1015" s="55">
        <v>1</v>
      </c>
      <c r="J1015" s="55">
        <v>623</v>
      </c>
      <c r="K1015" s="55">
        <v>623</v>
      </c>
    </row>
    <row r="1016" spans="1:11" ht="15">
      <c r="A1016" s="55">
        <v>75</v>
      </c>
      <c r="B1016" s="55" t="s">
        <v>996</v>
      </c>
      <c r="C1016" s="55">
        <v>101630451</v>
      </c>
      <c r="D1016" s="55" t="s">
        <v>14</v>
      </c>
      <c r="E1016" s="55">
        <v>266</v>
      </c>
      <c r="F1016" s="55">
        <v>2004</v>
      </c>
      <c r="G1016" s="110">
        <v>2004</v>
      </c>
      <c r="H1016" s="110"/>
      <c r="I1016" s="55">
        <v>1</v>
      </c>
      <c r="J1016" s="55">
        <v>266</v>
      </c>
      <c r="K1016" s="55">
        <v>266</v>
      </c>
    </row>
    <row r="1017" spans="1:11" ht="15">
      <c r="A1017" s="55"/>
      <c r="B1017" s="57" t="s">
        <v>503</v>
      </c>
      <c r="C1017" s="57"/>
      <c r="D1017" s="57"/>
      <c r="E1017" s="57"/>
      <c r="F1017" s="57"/>
      <c r="G1017" s="105"/>
      <c r="H1017" s="105"/>
      <c r="I1017" s="57"/>
      <c r="J1017" s="57">
        <f>SUM(J999:J1016)</f>
        <v>3492</v>
      </c>
      <c r="K1017" s="57">
        <f>SUM(K999:K1016)</f>
        <v>3492</v>
      </c>
    </row>
    <row r="1018" spans="1:11" ht="15">
      <c r="A1018" s="55"/>
      <c r="B1018" s="55"/>
      <c r="C1018" s="106" t="s">
        <v>504</v>
      </c>
      <c r="D1018" s="107"/>
      <c r="E1018" s="107"/>
      <c r="F1018" s="107"/>
      <c r="G1018" s="107"/>
      <c r="H1018" s="107"/>
      <c r="I1018" s="108"/>
      <c r="J1018" s="55"/>
      <c r="K1018" s="55"/>
    </row>
    <row r="1019" spans="1:11" ht="15">
      <c r="A1019" s="55">
        <v>76</v>
      </c>
      <c r="B1019" s="55" t="s">
        <v>256</v>
      </c>
      <c r="C1019" s="55">
        <v>101630075</v>
      </c>
      <c r="D1019" s="55" t="s">
        <v>14</v>
      </c>
      <c r="E1019" s="55">
        <v>56</v>
      </c>
      <c r="F1019" s="55">
        <v>1987</v>
      </c>
      <c r="G1019" s="110">
        <v>1987</v>
      </c>
      <c r="H1019" s="110"/>
      <c r="I1019" s="55">
        <v>1</v>
      </c>
      <c r="J1019" s="55">
        <v>56</v>
      </c>
      <c r="K1019" s="55">
        <v>56</v>
      </c>
    </row>
    <row r="1020" spans="1:11" ht="15">
      <c r="A1020" s="55">
        <v>77</v>
      </c>
      <c r="B1020" s="55" t="s">
        <v>256</v>
      </c>
      <c r="C1020" s="55">
        <v>101630074</v>
      </c>
      <c r="D1020" s="55" t="s">
        <v>14</v>
      </c>
      <c r="E1020" s="55">
        <v>56</v>
      </c>
      <c r="F1020" s="55">
        <v>1987</v>
      </c>
      <c r="G1020" s="110">
        <v>1987</v>
      </c>
      <c r="H1020" s="110"/>
      <c r="I1020" s="55">
        <v>1</v>
      </c>
      <c r="J1020" s="55">
        <v>56</v>
      </c>
      <c r="K1020" s="55">
        <v>56</v>
      </c>
    </row>
    <row r="1021" spans="1:11" ht="15">
      <c r="A1021" s="55"/>
      <c r="B1021" s="57" t="s">
        <v>503</v>
      </c>
      <c r="C1021" s="57"/>
      <c r="D1021" s="57"/>
      <c r="E1021" s="57"/>
      <c r="F1021" s="57"/>
      <c r="G1021" s="105"/>
      <c r="H1021" s="105"/>
      <c r="I1021" s="57"/>
      <c r="J1021" s="57">
        <f>SUM(J1019:J1020)</f>
        <v>112</v>
      </c>
      <c r="K1021" s="57">
        <f>SUM(K1019:K1020)</f>
        <v>112</v>
      </c>
    </row>
    <row r="1022" spans="1:11" ht="15">
      <c r="A1022" s="55"/>
      <c r="B1022" s="55"/>
      <c r="C1022" s="106" t="s">
        <v>153</v>
      </c>
      <c r="D1022" s="107"/>
      <c r="E1022" s="107"/>
      <c r="F1022" s="107"/>
      <c r="G1022" s="107"/>
      <c r="H1022" s="107"/>
      <c r="I1022" s="108"/>
      <c r="J1022" s="55"/>
      <c r="K1022" s="55"/>
    </row>
    <row r="1023" spans="1:11" ht="15">
      <c r="A1023" s="55">
        <v>78</v>
      </c>
      <c r="B1023" s="55" t="s">
        <v>997</v>
      </c>
      <c r="C1023" s="55">
        <v>101630077</v>
      </c>
      <c r="D1023" s="55" t="s">
        <v>14</v>
      </c>
      <c r="E1023" s="55">
        <v>119</v>
      </c>
      <c r="F1023" s="55">
        <v>1983</v>
      </c>
      <c r="G1023" s="110">
        <v>1983</v>
      </c>
      <c r="H1023" s="110"/>
      <c r="I1023" s="55">
        <v>1</v>
      </c>
      <c r="J1023" s="55">
        <v>119</v>
      </c>
      <c r="K1023" s="55">
        <v>119</v>
      </c>
    </row>
    <row r="1024" spans="1:11" ht="15">
      <c r="A1024" s="55">
        <v>79</v>
      </c>
      <c r="B1024" s="55" t="s">
        <v>998</v>
      </c>
      <c r="C1024" s="55">
        <v>101630079</v>
      </c>
      <c r="D1024" s="55" t="s">
        <v>14</v>
      </c>
      <c r="E1024" s="55">
        <v>47</v>
      </c>
      <c r="F1024" s="55">
        <v>1983</v>
      </c>
      <c r="G1024" s="110">
        <v>1983</v>
      </c>
      <c r="H1024" s="110"/>
      <c r="I1024" s="55">
        <v>1</v>
      </c>
      <c r="J1024" s="55">
        <v>47</v>
      </c>
      <c r="K1024" s="55">
        <v>47</v>
      </c>
    </row>
    <row r="1025" spans="1:11" ht="15">
      <c r="A1025" s="55">
        <v>80</v>
      </c>
      <c r="B1025" s="55" t="s">
        <v>256</v>
      </c>
      <c r="C1025" s="55">
        <v>101630080</v>
      </c>
      <c r="D1025" s="55" t="s">
        <v>14</v>
      </c>
      <c r="E1025" s="55">
        <v>56</v>
      </c>
      <c r="F1025" s="55">
        <v>1986</v>
      </c>
      <c r="G1025" s="110">
        <v>1986</v>
      </c>
      <c r="H1025" s="110"/>
      <c r="I1025" s="55">
        <v>1</v>
      </c>
      <c r="J1025" s="55">
        <v>56</v>
      </c>
      <c r="K1025" s="55">
        <v>56</v>
      </c>
    </row>
    <row r="1026" spans="1:11" ht="15">
      <c r="A1026" s="55">
        <v>81</v>
      </c>
      <c r="B1026" s="55" t="s">
        <v>256</v>
      </c>
      <c r="C1026" s="55">
        <v>101630081</v>
      </c>
      <c r="D1026" s="55" t="s">
        <v>14</v>
      </c>
      <c r="E1026" s="55">
        <v>82</v>
      </c>
      <c r="F1026" s="55">
        <v>1986</v>
      </c>
      <c r="G1026" s="110">
        <v>1986</v>
      </c>
      <c r="H1026" s="110"/>
      <c r="I1026" s="55">
        <v>1</v>
      </c>
      <c r="J1026" s="55">
        <v>82</v>
      </c>
      <c r="K1026" s="55">
        <v>82</v>
      </c>
    </row>
    <row r="1027" spans="1:11" ht="15">
      <c r="A1027" s="55">
        <v>82</v>
      </c>
      <c r="B1027" s="55" t="s">
        <v>256</v>
      </c>
      <c r="C1027" s="55">
        <v>101630082</v>
      </c>
      <c r="D1027" s="55" t="s">
        <v>14</v>
      </c>
      <c r="E1027" s="55">
        <v>82</v>
      </c>
      <c r="F1027" s="55">
        <v>1986</v>
      </c>
      <c r="G1027" s="110">
        <v>1986</v>
      </c>
      <c r="H1027" s="110"/>
      <c r="I1027" s="55">
        <v>1</v>
      </c>
      <c r="J1027" s="55">
        <v>82</v>
      </c>
      <c r="K1027" s="55">
        <v>82</v>
      </c>
    </row>
    <row r="1028" spans="1:11" ht="15">
      <c r="A1028" s="55">
        <v>83</v>
      </c>
      <c r="B1028" s="55" t="s">
        <v>256</v>
      </c>
      <c r="C1028" s="55">
        <v>101630083</v>
      </c>
      <c r="D1028" s="55" t="s">
        <v>14</v>
      </c>
      <c r="E1028" s="55">
        <v>82</v>
      </c>
      <c r="F1028" s="55">
        <v>1986</v>
      </c>
      <c r="G1028" s="110">
        <v>1986</v>
      </c>
      <c r="H1028" s="110"/>
      <c r="I1028" s="55">
        <v>1</v>
      </c>
      <c r="J1028" s="55">
        <v>82</v>
      </c>
      <c r="K1028" s="55">
        <v>82</v>
      </c>
    </row>
    <row r="1029" spans="1:11" ht="15">
      <c r="A1029" s="55">
        <v>84</v>
      </c>
      <c r="B1029" s="55" t="s">
        <v>999</v>
      </c>
      <c r="C1029" s="55">
        <v>101630581</v>
      </c>
      <c r="D1029" s="55" t="s">
        <v>14</v>
      </c>
      <c r="E1029" s="55">
        <v>13648</v>
      </c>
      <c r="F1029" s="55">
        <v>2018</v>
      </c>
      <c r="G1029" s="111">
        <v>2018</v>
      </c>
      <c r="H1029" s="112"/>
      <c r="I1029" s="55">
        <v>1</v>
      </c>
      <c r="J1029" s="55">
        <v>13648</v>
      </c>
      <c r="K1029" s="55">
        <v>0</v>
      </c>
    </row>
    <row r="1030" spans="1:11" ht="15">
      <c r="A1030" s="55"/>
      <c r="B1030" s="57" t="s">
        <v>503</v>
      </c>
      <c r="C1030" s="57"/>
      <c r="D1030" s="57"/>
      <c r="E1030" s="57"/>
      <c r="F1030" s="57"/>
      <c r="G1030" s="105"/>
      <c r="H1030" s="105"/>
      <c r="I1030" s="57"/>
      <c r="J1030" s="57">
        <f>SUM(J1023:J1029)</f>
        <v>14116</v>
      </c>
      <c r="K1030" s="57">
        <f>SUM(K1023:K1029)</f>
        <v>468</v>
      </c>
    </row>
    <row r="1031" spans="1:11" ht="15">
      <c r="A1031" s="55"/>
      <c r="B1031" s="55"/>
      <c r="C1031" s="106" t="s">
        <v>54</v>
      </c>
      <c r="D1031" s="107"/>
      <c r="E1031" s="107"/>
      <c r="F1031" s="107"/>
      <c r="G1031" s="107"/>
      <c r="H1031" s="107"/>
      <c r="I1031" s="108"/>
      <c r="J1031" s="55"/>
      <c r="K1031" s="55"/>
    </row>
    <row r="1032" spans="1:11" ht="15">
      <c r="A1032" s="55">
        <v>84</v>
      </c>
      <c r="B1032" s="55" t="s">
        <v>256</v>
      </c>
      <c r="C1032" s="55">
        <v>101630113</v>
      </c>
      <c r="D1032" s="55" t="s">
        <v>14</v>
      </c>
      <c r="E1032" s="55">
        <v>61</v>
      </c>
      <c r="F1032" s="55">
        <v>1977</v>
      </c>
      <c r="G1032" s="110">
        <v>1977</v>
      </c>
      <c r="H1032" s="110"/>
      <c r="I1032" s="55">
        <v>1</v>
      </c>
      <c r="J1032" s="55">
        <v>61</v>
      </c>
      <c r="K1032" s="55">
        <v>61</v>
      </c>
    </row>
    <row r="1033" spans="1:11" ht="15">
      <c r="A1033" s="55">
        <v>85</v>
      </c>
      <c r="B1033" s="55" t="s">
        <v>992</v>
      </c>
      <c r="C1033" s="55">
        <v>101630114</v>
      </c>
      <c r="D1033" s="55" t="s">
        <v>14</v>
      </c>
      <c r="E1033" s="55">
        <v>51</v>
      </c>
      <c r="F1033" s="55">
        <v>1981</v>
      </c>
      <c r="G1033" s="110">
        <v>1981</v>
      </c>
      <c r="H1033" s="110"/>
      <c r="I1033" s="55">
        <v>1</v>
      </c>
      <c r="J1033" s="55">
        <v>51</v>
      </c>
      <c r="K1033" s="55">
        <v>51</v>
      </c>
    </row>
    <row r="1034" spans="1:11" ht="15">
      <c r="A1034" s="55">
        <v>86</v>
      </c>
      <c r="B1034" s="55" t="s">
        <v>256</v>
      </c>
      <c r="C1034" s="55">
        <v>101630115</v>
      </c>
      <c r="D1034" s="55" t="s">
        <v>14</v>
      </c>
      <c r="E1034" s="55">
        <v>82</v>
      </c>
      <c r="F1034" s="55">
        <v>1986</v>
      </c>
      <c r="G1034" s="110">
        <v>1986</v>
      </c>
      <c r="H1034" s="110"/>
      <c r="I1034" s="55">
        <v>1</v>
      </c>
      <c r="J1034" s="55">
        <v>82</v>
      </c>
      <c r="K1034" s="55">
        <v>82</v>
      </c>
    </row>
    <row r="1035" spans="1:11" ht="15">
      <c r="A1035" s="55">
        <v>87</v>
      </c>
      <c r="B1035" s="55" t="s">
        <v>256</v>
      </c>
      <c r="C1035" s="55">
        <v>101630116</v>
      </c>
      <c r="D1035" s="55" t="s">
        <v>14</v>
      </c>
      <c r="E1035" s="55">
        <v>82</v>
      </c>
      <c r="F1035" s="55">
        <v>1986</v>
      </c>
      <c r="G1035" s="110">
        <v>1986</v>
      </c>
      <c r="H1035" s="110"/>
      <c r="I1035" s="55">
        <v>1</v>
      </c>
      <c r="J1035" s="55">
        <v>82</v>
      </c>
      <c r="K1035" s="55">
        <v>82</v>
      </c>
    </row>
    <row r="1036" spans="1:11" ht="15">
      <c r="A1036" s="55">
        <v>88</v>
      </c>
      <c r="B1036" s="55" t="s">
        <v>963</v>
      </c>
      <c r="C1036" s="55">
        <v>101630117</v>
      </c>
      <c r="D1036" s="55" t="s">
        <v>14</v>
      </c>
      <c r="E1036" s="55">
        <v>79</v>
      </c>
      <c r="F1036" s="55">
        <v>1986</v>
      </c>
      <c r="G1036" s="110">
        <v>1986</v>
      </c>
      <c r="H1036" s="110"/>
      <c r="I1036" s="55">
        <v>1</v>
      </c>
      <c r="J1036" s="55">
        <v>79</v>
      </c>
      <c r="K1036" s="55">
        <v>79</v>
      </c>
    </row>
    <row r="1037" spans="1:11" ht="15">
      <c r="A1037" s="55">
        <v>89</v>
      </c>
      <c r="B1037" s="55" t="s">
        <v>960</v>
      </c>
      <c r="C1037" s="55">
        <v>101630118</v>
      </c>
      <c r="D1037" s="55" t="s">
        <v>14</v>
      </c>
      <c r="E1037" s="55">
        <v>53</v>
      </c>
      <c r="F1037" s="55">
        <v>1986</v>
      </c>
      <c r="G1037" s="110">
        <v>1986</v>
      </c>
      <c r="H1037" s="110"/>
      <c r="I1037" s="55">
        <v>1</v>
      </c>
      <c r="J1037" s="55">
        <v>53</v>
      </c>
      <c r="K1037" s="55">
        <v>53</v>
      </c>
    </row>
    <row r="1038" spans="1:11" ht="15">
      <c r="A1038" s="55">
        <v>90</v>
      </c>
      <c r="B1038" s="55" t="s">
        <v>961</v>
      </c>
      <c r="C1038" s="55">
        <v>101630119</v>
      </c>
      <c r="D1038" s="55" t="s">
        <v>14</v>
      </c>
      <c r="E1038" s="55">
        <v>331</v>
      </c>
      <c r="F1038" s="55">
        <v>1981</v>
      </c>
      <c r="G1038" s="110">
        <v>1981</v>
      </c>
      <c r="H1038" s="110"/>
      <c r="I1038" s="55">
        <v>1</v>
      </c>
      <c r="J1038" s="55">
        <v>331</v>
      </c>
      <c r="K1038" s="55">
        <v>331</v>
      </c>
    </row>
    <row r="1039" spans="1:11" ht="15">
      <c r="A1039" s="55">
        <v>91</v>
      </c>
      <c r="B1039" s="55" t="s">
        <v>160</v>
      </c>
      <c r="C1039" s="55">
        <v>101630120</v>
      </c>
      <c r="D1039" s="55" t="s">
        <v>14</v>
      </c>
      <c r="E1039" s="55">
        <v>115</v>
      </c>
      <c r="F1039" s="55">
        <v>1986</v>
      </c>
      <c r="G1039" s="110">
        <v>1986</v>
      </c>
      <c r="H1039" s="110"/>
      <c r="I1039" s="55">
        <v>1</v>
      </c>
      <c r="J1039" s="55">
        <v>115</v>
      </c>
      <c r="K1039" s="55">
        <v>115</v>
      </c>
    </row>
    <row r="1040" spans="1:11" ht="15">
      <c r="A1040" s="55">
        <v>92</v>
      </c>
      <c r="B1040" s="55" t="s">
        <v>160</v>
      </c>
      <c r="C1040" s="55">
        <v>101630121</v>
      </c>
      <c r="D1040" s="55" t="s">
        <v>14</v>
      </c>
      <c r="E1040" s="55">
        <v>115</v>
      </c>
      <c r="F1040" s="55">
        <v>1986</v>
      </c>
      <c r="G1040" s="110">
        <v>1986</v>
      </c>
      <c r="H1040" s="110"/>
      <c r="I1040" s="55">
        <v>1</v>
      </c>
      <c r="J1040" s="55">
        <v>115</v>
      </c>
      <c r="K1040" s="55">
        <v>115</v>
      </c>
    </row>
    <row r="1041" spans="1:11" ht="15">
      <c r="A1041" s="55">
        <v>93</v>
      </c>
      <c r="B1041" s="55" t="s">
        <v>160</v>
      </c>
      <c r="C1041" s="55">
        <v>101630122</v>
      </c>
      <c r="D1041" s="55" t="s">
        <v>14</v>
      </c>
      <c r="E1041" s="55">
        <v>56</v>
      </c>
      <c r="F1041" s="55">
        <v>1976</v>
      </c>
      <c r="G1041" s="110">
        <v>1976</v>
      </c>
      <c r="H1041" s="110"/>
      <c r="I1041" s="55">
        <v>1</v>
      </c>
      <c r="J1041" s="55">
        <v>56</v>
      </c>
      <c r="K1041" s="55">
        <v>56</v>
      </c>
    </row>
    <row r="1042" spans="1:11" ht="15">
      <c r="A1042" s="55">
        <v>94</v>
      </c>
      <c r="B1042" s="55" t="s">
        <v>1000</v>
      </c>
      <c r="C1042" s="55">
        <v>101630124</v>
      </c>
      <c r="D1042" s="55" t="s">
        <v>14</v>
      </c>
      <c r="E1042" s="55">
        <v>46</v>
      </c>
      <c r="F1042" s="55">
        <v>1989</v>
      </c>
      <c r="G1042" s="110">
        <v>1989</v>
      </c>
      <c r="H1042" s="110"/>
      <c r="I1042" s="55">
        <v>1</v>
      </c>
      <c r="J1042" s="55">
        <v>46</v>
      </c>
      <c r="K1042" s="55">
        <v>46</v>
      </c>
    </row>
    <row r="1043" spans="1:11" ht="15">
      <c r="A1043" s="55">
        <v>95</v>
      </c>
      <c r="B1043" s="55" t="s">
        <v>960</v>
      </c>
      <c r="C1043" s="55">
        <v>101630125</v>
      </c>
      <c r="D1043" s="55" t="s">
        <v>14</v>
      </c>
      <c r="E1043" s="55">
        <v>53</v>
      </c>
      <c r="F1043" s="55">
        <v>1986</v>
      </c>
      <c r="G1043" s="110">
        <v>1986</v>
      </c>
      <c r="H1043" s="110"/>
      <c r="I1043" s="55">
        <v>1</v>
      </c>
      <c r="J1043" s="55">
        <v>53</v>
      </c>
      <c r="K1043" s="55">
        <v>53</v>
      </c>
    </row>
    <row r="1044" spans="1:11" ht="15">
      <c r="A1044" s="55"/>
      <c r="B1044" s="57" t="s">
        <v>503</v>
      </c>
      <c r="C1044" s="57"/>
      <c r="D1044" s="57"/>
      <c r="E1044" s="57"/>
      <c r="F1044" s="57"/>
      <c r="G1044" s="105"/>
      <c r="H1044" s="105"/>
      <c r="I1044" s="57"/>
      <c r="J1044" s="57">
        <f>SUM(J1032:J1043)</f>
        <v>1124</v>
      </c>
      <c r="K1044" s="57">
        <f>SUM(K1032:K1043)</f>
        <v>1124</v>
      </c>
    </row>
    <row r="1045" spans="1:11" ht="15">
      <c r="A1045" s="55"/>
      <c r="B1045" s="55"/>
      <c r="C1045" s="106" t="s">
        <v>730</v>
      </c>
      <c r="D1045" s="107"/>
      <c r="E1045" s="107"/>
      <c r="F1045" s="107"/>
      <c r="G1045" s="107"/>
      <c r="H1045" s="107"/>
      <c r="I1045" s="108"/>
      <c r="J1045" s="55"/>
      <c r="K1045" s="55"/>
    </row>
    <row r="1046" spans="1:11" ht="15">
      <c r="A1046" s="55">
        <v>96</v>
      </c>
      <c r="B1046" s="55" t="s">
        <v>992</v>
      </c>
      <c r="C1046" s="55">
        <v>101630127</v>
      </c>
      <c r="D1046" s="55" t="s">
        <v>14</v>
      </c>
      <c r="E1046" s="55">
        <v>53</v>
      </c>
      <c r="F1046" s="55">
        <v>1972</v>
      </c>
      <c r="G1046" s="110">
        <v>1972</v>
      </c>
      <c r="H1046" s="110"/>
      <c r="I1046" s="55">
        <v>1</v>
      </c>
      <c r="J1046" s="55">
        <v>53</v>
      </c>
      <c r="K1046" s="55">
        <v>53</v>
      </c>
    </row>
    <row r="1047" spans="1:11" ht="15">
      <c r="A1047" s="55">
        <v>97</v>
      </c>
      <c r="B1047" s="55" t="s">
        <v>256</v>
      </c>
      <c r="C1047" s="55">
        <v>101630244</v>
      </c>
      <c r="D1047" s="55" t="s">
        <v>14</v>
      </c>
      <c r="E1047" s="55">
        <v>56</v>
      </c>
      <c r="F1047" s="55">
        <v>1988</v>
      </c>
      <c r="G1047" s="110">
        <v>1988</v>
      </c>
      <c r="H1047" s="110"/>
      <c r="I1047" s="55">
        <v>1</v>
      </c>
      <c r="J1047" s="55">
        <v>56</v>
      </c>
      <c r="K1047" s="55">
        <v>56</v>
      </c>
    </row>
    <row r="1048" spans="1:11" ht="15">
      <c r="A1048" s="55"/>
      <c r="B1048" s="57" t="s">
        <v>503</v>
      </c>
      <c r="C1048" s="57"/>
      <c r="D1048" s="57"/>
      <c r="E1048" s="57"/>
      <c r="F1048" s="57"/>
      <c r="G1048" s="105"/>
      <c r="H1048" s="105"/>
      <c r="I1048" s="57"/>
      <c r="J1048" s="57">
        <f>SUM(J1046:J1047)</f>
        <v>109</v>
      </c>
      <c r="K1048" s="57">
        <f>SUM(K1046:K1047)</f>
        <v>109</v>
      </c>
    </row>
    <row r="1049" spans="1:11" ht="15">
      <c r="A1049" s="55"/>
      <c r="B1049" s="55"/>
      <c r="C1049" s="106" t="s">
        <v>215</v>
      </c>
      <c r="D1049" s="107"/>
      <c r="E1049" s="107"/>
      <c r="F1049" s="107"/>
      <c r="G1049" s="107"/>
      <c r="H1049" s="107"/>
      <c r="I1049" s="108"/>
      <c r="J1049" s="55"/>
      <c r="K1049" s="55"/>
    </row>
    <row r="1050" spans="1:11" ht="15">
      <c r="A1050" s="55">
        <v>98</v>
      </c>
      <c r="B1050" s="55" t="s">
        <v>256</v>
      </c>
      <c r="C1050" s="55">
        <v>101630155</v>
      </c>
      <c r="D1050" s="55" t="s">
        <v>14</v>
      </c>
      <c r="E1050" s="55">
        <v>63</v>
      </c>
      <c r="F1050" s="55">
        <v>1976</v>
      </c>
      <c r="G1050" s="110">
        <v>1976</v>
      </c>
      <c r="H1050" s="110"/>
      <c r="I1050" s="55">
        <v>1</v>
      </c>
      <c r="J1050" s="55">
        <v>63</v>
      </c>
      <c r="K1050" s="55">
        <v>63</v>
      </c>
    </row>
    <row r="1051" spans="1:11" ht="15">
      <c r="A1051" s="55">
        <v>99</v>
      </c>
      <c r="B1051" s="55" t="s">
        <v>256</v>
      </c>
      <c r="C1051" s="55">
        <v>101630157</v>
      </c>
      <c r="D1051" s="55" t="s">
        <v>14</v>
      </c>
      <c r="E1051" s="55">
        <v>82</v>
      </c>
      <c r="F1051" s="55">
        <v>1985</v>
      </c>
      <c r="G1051" s="110">
        <v>1985</v>
      </c>
      <c r="H1051" s="110"/>
      <c r="I1051" s="55">
        <v>1</v>
      </c>
      <c r="J1051" s="55">
        <v>82</v>
      </c>
      <c r="K1051" s="55">
        <v>82</v>
      </c>
    </row>
    <row r="1052" spans="1:11" ht="15">
      <c r="A1052" s="55">
        <v>100</v>
      </c>
      <c r="B1052" s="55" t="s">
        <v>256</v>
      </c>
      <c r="C1052" s="55">
        <v>101630158</v>
      </c>
      <c r="D1052" s="55" t="s">
        <v>14</v>
      </c>
      <c r="E1052" s="55">
        <v>82</v>
      </c>
      <c r="F1052" s="55">
        <v>1985</v>
      </c>
      <c r="G1052" s="110">
        <v>1985</v>
      </c>
      <c r="H1052" s="110"/>
      <c r="I1052" s="55">
        <v>1</v>
      </c>
      <c r="J1052" s="55">
        <v>82</v>
      </c>
      <c r="K1052" s="55">
        <v>82</v>
      </c>
    </row>
    <row r="1053" spans="1:11" ht="15">
      <c r="A1053" s="55">
        <v>101</v>
      </c>
      <c r="B1053" s="55" t="s">
        <v>256</v>
      </c>
      <c r="C1053" s="55">
        <v>101630160</v>
      </c>
      <c r="D1053" s="55" t="s">
        <v>14</v>
      </c>
      <c r="E1053" s="55">
        <v>56</v>
      </c>
      <c r="F1053" s="55">
        <v>1987</v>
      </c>
      <c r="G1053" s="110">
        <v>1987</v>
      </c>
      <c r="H1053" s="110"/>
      <c r="I1053" s="55">
        <v>1</v>
      </c>
      <c r="J1053" s="55">
        <v>56</v>
      </c>
      <c r="K1053" s="55">
        <v>56</v>
      </c>
    </row>
    <row r="1054" spans="1:11" ht="15">
      <c r="A1054" s="55">
        <v>102</v>
      </c>
      <c r="B1054" s="55" t="s">
        <v>256</v>
      </c>
      <c r="C1054" s="55">
        <v>101630161</v>
      </c>
      <c r="D1054" s="55" t="s">
        <v>14</v>
      </c>
      <c r="E1054" s="55">
        <v>56</v>
      </c>
      <c r="F1054" s="55">
        <v>1987</v>
      </c>
      <c r="G1054" s="110">
        <v>19871</v>
      </c>
      <c r="H1054" s="110"/>
      <c r="I1054" s="55">
        <v>1</v>
      </c>
      <c r="J1054" s="55">
        <v>56</v>
      </c>
      <c r="K1054" s="55">
        <v>56</v>
      </c>
    </row>
    <row r="1055" spans="1:11" ht="15">
      <c r="A1055" s="55">
        <v>103</v>
      </c>
      <c r="B1055" s="55" t="s">
        <v>1001</v>
      </c>
      <c r="C1055" s="55">
        <v>101630162</v>
      </c>
      <c r="D1055" s="55" t="s">
        <v>14</v>
      </c>
      <c r="E1055" s="55">
        <v>385</v>
      </c>
      <c r="F1055" s="55">
        <v>1988</v>
      </c>
      <c r="G1055" s="110">
        <v>1988</v>
      </c>
      <c r="H1055" s="110"/>
      <c r="I1055" s="55">
        <v>1</v>
      </c>
      <c r="J1055" s="55">
        <v>385</v>
      </c>
      <c r="K1055" s="55">
        <v>385</v>
      </c>
    </row>
    <row r="1056" spans="1:11" ht="15">
      <c r="A1056" s="55">
        <v>104</v>
      </c>
      <c r="B1056" s="55" t="s">
        <v>1002</v>
      </c>
      <c r="C1056" s="55">
        <v>101630579</v>
      </c>
      <c r="D1056" s="55" t="s">
        <v>14</v>
      </c>
      <c r="E1056" s="55">
        <v>9400</v>
      </c>
      <c r="F1056" s="55">
        <v>2017</v>
      </c>
      <c r="G1056" s="110">
        <v>2017</v>
      </c>
      <c r="H1056" s="110"/>
      <c r="I1056" s="55">
        <v>1</v>
      </c>
      <c r="J1056" s="55">
        <v>9400</v>
      </c>
      <c r="K1056" s="55">
        <v>705</v>
      </c>
    </row>
    <row r="1057" spans="1:11" ht="15">
      <c r="A1057" s="55">
        <v>105</v>
      </c>
      <c r="B1057" s="55" t="s">
        <v>1003</v>
      </c>
      <c r="C1057" s="55">
        <v>101630580</v>
      </c>
      <c r="D1057" s="55" t="s">
        <v>14</v>
      </c>
      <c r="E1057" s="55">
        <v>6500</v>
      </c>
      <c r="F1057" s="55">
        <v>2017</v>
      </c>
      <c r="G1057" s="110">
        <v>2017</v>
      </c>
      <c r="H1057" s="110"/>
      <c r="I1057" s="55">
        <v>1</v>
      </c>
      <c r="J1057" s="55">
        <v>6500</v>
      </c>
      <c r="K1057" s="55">
        <v>487.5</v>
      </c>
    </row>
    <row r="1058" spans="1:11" ht="15">
      <c r="A1058" s="55"/>
      <c r="B1058" s="57" t="s">
        <v>503</v>
      </c>
      <c r="C1058" s="57"/>
      <c r="D1058" s="57"/>
      <c r="E1058" s="57"/>
      <c r="F1058" s="57"/>
      <c r="G1058" s="105"/>
      <c r="H1058" s="105"/>
      <c r="I1058" s="57"/>
      <c r="J1058" s="57">
        <f>SUM(J1050:J1057)</f>
        <v>16624</v>
      </c>
      <c r="K1058" s="57">
        <f>SUM(K1050:K1057)</f>
        <v>1916.5</v>
      </c>
    </row>
    <row r="1059" spans="1:11" ht="15">
      <c r="A1059" s="55"/>
      <c r="B1059" s="55"/>
      <c r="C1059" s="106" t="s">
        <v>869</v>
      </c>
      <c r="D1059" s="107"/>
      <c r="E1059" s="107"/>
      <c r="F1059" s="107"/>
      <c r="G1059" s="107"/>
      <c r="H1059" s="107"/>
      <c r="I1059" s="108"/>
      <c r="J1059" s="55"/>
      <c r="K1059" s="55"/>
    </row>
    <row r="1060" spans="1:11" ht="15">
      <c r="A1060" s="55">
        <v>106</v>
      </c>
      <c r="B1060" s="55" t="s">
        <v>956</v>
      </c>
      <c r="C1060" s="55">
        <v>101630166</v>
      </c>
      <c r="D1060" s="55" t="s">
        <v>14</v>
      </c>
      <c r="E1060" s="55">
        <v>327</v>
      </c>
      <c r="F1060" s="55">
        <v>1983</v>
      </c>
      <c r="G1060" s="110">
        <v>1983</v>
      </c>
      <c r="H1060" s="110"/>
      <c r="I1060" s="55">
        <v>1</v>
      </c>
      <c r="J1060" s="55">
        <v>327</v>
      </c>
      <c r="K1060" s="55">
        <v>327</v>
      </c>
    </row>
    <row r="1061" spans="1:11" ht="15">
      <c r="A1061" s="55">
        <v>107</v>
      </c>
      <c r="B1061" s="55" t="s">
        <v>256</v>
      </c>
      <c r="C1061" s="55">
        <v>101630167</v>
      </c>
      <c r="D1061" s="55" t="s">
        <v>14</v>
      </c>
      <c r="E1061" s="55">
        <v>82</v>
      </c>
      <c r="F1061" s="55">
        <v>1986</v>
      </c>
      <c r="G1061" s="110">
        <v>1986</v>
      </c>
      <c r="H1061" s="110"/>
      <c r="I1061" s="55">
        <v>1</v>
      </c>
      <c r="J1061" s="55">
        <v>82</v>
      </c>
      <c r="K1061" s="55">
        <v>82</v>
      </c>
    </row>
    <row r="1062" spans="1:11" ht="15">
      <c r="A1062" s="55">
        <v>108</v>
      </c>
      <c r="B1062" s="55" t="s">
        <v>256</v>
      </c>
      <c r="C1062" s="55">
        <v>101630169</v>
      </c>
      <c r="D1062" s="55" t="s">
        <v>14</v>
      </c>
      <c r="E1062" s="55">
        <v>82</v>
      </c>
      <c r="F1062" s="55">
        <v>1986</v>
      </c>
      <c r="G1062" s="110">
        <v>1986</v>
      </c>
      <c r="H1062" s="110"/>
      <c r="I1062" s="55">
        <v>1</v>
      </c>
      <c r="J1062" s="55">
        <v>82</v>
      </c>
      <c r="K1062" s="55">
        <v>82</v>
      </c>
    </row>
    <row r="1063" spans="1:11" ht="15">
      <c r="A1063" s="55">
        <v>109</v>
      </c>
      <c r="B1063" s="55" t="s">
        <v>256</v>
      </c>
      <c r="C1063" s="55">
        <v>101630170</v>
      </c>
      <c r="D1063" s="55" t="s">
        <v>14</v>
      </c>
      <c r="E1063" s="55">
        <v>82</v>
      </c>
      <c r="F1063" s="55">
        <v>1986</v>
      </c>
      <c r="G1063" s="110">
        <v>1986</v>
      </c>
      <c r="H1063" s="110"/>
      <c r="I1063" s="55">
        <v>1</v>
      </c>
      <c r="J1063" s="55">
        <v>82</v>
      </c>
      <c r="K1063" s="55">
        <v>82</v>
      </c>
    </row>
    <row r="1064" spans="1:11" ht="15">
      <c r="A1064" s="55">
        <v>110</v>
      </c>
      <c r="B1064" s="55" t="s">
        <v>256</v>
      </c>
      <c r="C1064" s="55">
        <v>101630178</v>
      </c>
      <c r="D1064" s="55" t="s">
        <v>14</v>
      </c>
      <c r="E1064" s="55">
        <v>86</v>
      </c>
      <c r="F1064" s="55">
        <v>1986</v>
      </c>
      <c r="G1064" s="110">
        <v>1986</v>
      </c>
      <c r="H1064" s="110"/>
      <c r="I1064" s="55">
        <v>1</v>
      </c>
      <c r="J1064" s="55">
        <v>86</v>
      </c>
      <c r="K1064" s="55">
        <v>86</v>
      </c>
    </row>
    <row r="1065" spans="1:11" ht="15">
      <c r="A1065" s="55">
        <v>111</v>
      </c>
      <c r="B1065" s="55" t="s">
        <v>959</v>
      </c>
      <c r="C1065" s="55">
        <v>101630173</v>
      </c>
      <c r="D1065" s="55" t="s">
        <v>14</v>
      </c>
      <c r="E1065" s="55">
        <v>79</v>
      </c>
      <c r="F1065" s="55">
        <v>1986</v>
      </c>
      <c r="G1065" s="110">
        <v>1986</v>
      </c>
      <c r="H1065" s="110"/>
      <c r="I1065" s="55">
        <v>1</v>
      </c>
      <c r="J1065" s="55">
        <v>79</v>
      </c>
      <c r="K1065" s="55">
        <v>79</v>
      </c>
    </row>
    <row r="1066" spans="1:11" ht="15">
      <c r="A1066" s="55">
        <v>112</v>
      </c>
      <c r="B1066" s="55" t="s">
        <v>959</v>
      </c>
      <c r="C1066" s="55">
        <v>101630174</v>
      </c>
      <c r="D1066" s="55" t="s">
        <v>14</v>
      </c>
      <c r="E1066" s="55">
        <v>79</v>
      </c>
      <c r="F1066" s="55">
        <v>1986</v>
      </c>
      <c r="G1066" s="110">
        <v>1986</v>
      </c>
      <c r="H1066" s="110"/>
      <c r="I1066" s="55">
        <v>1</v>
      </c>
      <c r="J1066" s="55">
        <v>79</v>
      </c>
      <c r="K1066" s="55">
        <v>79</v>
      </c>
    </row>
    <row r="1067" spans="1:11" ht="15">
      <c r="A1067" s="55">
        <v>113</v>
      </c>
      <c r="B1067" s="55" t="s">
        <v>959</v>
      </c>
      <c r="C1067" s="55">
        <v>101630175</v>
      </c>
      <c r="D1067" s="55" t="s">
        <v>14</v>
      </c>
      <c r="E1067" s="55">
        <v>79</v>
      </c>
      <c r="F1067" s="55">
        <v>1986</v>
      </c>
      <c r="G1067" s="110">
        <v>1986</v>
      </c>
      <c r="H1067" s="110"/>
      <c r="I1067" s="55">
        <v>1</v>
      </c>
      <c r="J1067" s="55">
        <v>79</v>
      </c>
      <c r="K1067" s="55">
        <v>79</v>
      </c>
    </row>
    <row r="1068" spans="1:11" ht="15">
      <c r="A1068" s="55">
        <v>114</v>
      </c>
      <c r="B1068" s="55" t="s">
        <v>960</v>
      </c>
      <c r="C1068" s="55">
        <v>101630177</v>
      </c>
      <c r="D1068" s="55" t="s">
        <v>14</v>
      </c>
      <c r="E1068" s="55">
        <v>53</v>
      </c>
      <c r="F1068" s="55">
        <v>1986</v>
      </c>
      <c r="G1068" s="110">
        <v>986</v>
      </c>
      <c r="H1068" s="110"/>
      <c r="I1068" s="55">
        <v>1</v>
      </c>
      <c r="J1068" s="55">
        <v>53</v>
      </c>
      <c r="K1068" s="55">
        <v>53</v>
      </c>
    </row>
    <row r="1069" spans="1:11" ht="15">
      <c r="A1069" s="55">
        <v>115</v>
      </c>
      <c r="B1069" s="55" t="s">
        <v>960</v>
      </c>
      <c r="C1069" s="55">
        <v>101630179</v>
      </c>
      <c r="D1069" s="55" t="s">
        <v>14</v>
      </c>
      <c r="E1069" s="55">
        <v>53</v>
      </c>
      <c r="F1069" s="55">
        <v>1986</v>
      </c>
      <c r="G1069" s="110">
        <v>1986</v>
      </c>
      <c r="H1069" s="110"/>
      <c r="I1069" s="55">
        <v>1</v>
      </c>
      <c r="J1069" s="55">
        <v>53</v>
      </c>
      <c r="K1069" s="55">
        <v>53</v>
      </c>
    </row>
    <row r="1070" spans="1:11" ht="15">
      <c r="A1070" s="55">
        <v>116</v>
      </c>
      <c r="B1070" s="55" t="s">
        <v>1004</v>
      </c>
      <c r="C1070" s="55">
        <v>101630180</v>
      </c>
      <c r="D1070" s="55" t="s">
        <v>14</v>
      </c>
      <c r="E1070" s="55">
        <v>44</v>
      </c>
      <c r="F1070" s="55">
        <v>1986</v>
      </c>
      <c r="G1070" s="110">
        <v>1986</v>
      </c>
      <c r="H1070" s="110"/>
      <c r="I1070" s="55">
        <v>1</v>
      </c>
      <c r="J1070" s="55">
        <v>44</v>
      </c>
      <c r="K1070" s="55">
        <v>44</v>
      </c>
    </row>
    <row r="1071" spans="1:11" ht="15">
      <c r="A1071" s="55">
        <v>117</v>
      </c>
      <c r="B1071" s="55" t="s">
        <v>959</v>
      </c>
      <c r="C1071" s="55">
        <v>101630181</v>
      </c>
      <c r="D1071" s="55" t="s">
        <v>14</v>
      </c>
      <c r="E1071" s="55">
        <v>79</v>
      </c>
      <c r="F1071" s="55">
        <v>1986</v>
      </c>
      <c r="G1071" s="110">
        <v>1986</v>
      </c>
      <c r="H1071" s="110"/>
      <c r="I1071" s="55">
        <v>1</v>
      </c>
      <c r="J1071" s="55">
        <v>79</v>
      </c>
      <c r="K1071" s="55">
        <v>79</v>
      </c>
    </row>
    <row r="1072" spans="1:11" ht="15">
      <c r="A1072" s="55"/>
      <c r="B1072" s="57" t="s">
        <v>503</v>
      </c>
      <c r="C1072" s="57"/>
      <c r="D1072" s="57"/>
      <c r="E1072" s="57"/>
      <c r="F1072" s="57"/>
      <c r="G1072" s="105"/>
      <c r="H1072" s="105"/>
      <c r="I1072" s="57"/>
      <c r="J1072" s="57">
        <f>SUM(J1060:J1071)</f>
        <v>1125</v>
      </c>
      <c r="K1072" s="57">
        <f>SUM(K1060:K1071)</f>
        <v>1125</v>
      </c>
    </row>
    <row r="1073" spans="1:11" ht="15">
      <c r="A1073" s="55"/>
      <c r="B1073" s="55"/>
      <c r="C1073" s="106" t="s">
        <v>139</v>
      </c>
      <c r="D1073" s="107"/>
      <c r="E1073" s="107"/>
      <c r="F1073" s="107"/>
      <c r="G1073" s="107"/>
      <c r="H1073" s="107"/>
      <c r="I1073" s="108"/>
      <c r="J1073" s="55"/>
      <c r="K1073" s="55"/>
    </row>
    <row r="1074" spans="1:11" ht="15">
      <c r="A1074" s="55">
        <v>118</v>
      </c>
      <c r="B1074" s="55" t="s">
        <v>992</v>
      </c>
      <c r="C1074" s="55">
        <v>101630188</v>
      </c>
      <c r="D1074" s="55" t="s">
        <v>14</v>
      </c>
      <c r="E1074" s="55">
        <v>53</v>
      </c>
      <c r="F1074" s="55">
        <v>1962</v>
      </c>
      <c r="G1074" s="110">
        <v>1962</v>
      </c>
      <c r="H1074" s="110"/>
      <c r="I1074" s="55">
        <v>1</v>
      </c>
      <c r="J1074" s="55">
        <v>53</v>
      </c>
      <c r="K1074" s="55">
        <v>53</v>
      </c>
    </row>
    <row r="1075" spans="1:11" ht="15">
      <c r="A1075" s="55">
        <v>119</v>
      </c>
      <c r="B1075" s="55" t="s">
        <v>998</v>
      </c>
      <c r="C1075" s="55">
        <v>101630189</v>
      </c>
      <c r="D1075" s="55" t="s">
        <v>14</v>
      </c>
      <c r="E1075" s="55">
        <v>46</v>
      </c>
      <c r="F1075" s="55">
        <v>1979</v>
      </c>
      <c r="G1075" s="110">
        <v>1979</v>
      </c>
      <c r="H1075" s="110"/>
      <c r="I1075" s="55">
        <v>1</v>
      </c>
      <c r="J1075" s="55">
        <v>46</v>
      </c>
      <c r="K1075" s="55">
        <v>46</v>
      </c>
    </row>
    <row r="1076" spans="1:11" ht="15">
      <c r="A1076" s="55">
        <v>120</v>
      </c>
      <c r="B1076" s="55" t="s">
        <v>256</v>
      </c>
      <c r="C1076" s="55">
        <v>101630241</v>
      </c>
      <c r="D1076" s="55" t="s">
        <v>14</v>
      </c>
      <c r="E1076" s="55">
        <v>64</v>
      </c>
      <c r="F1076" s="55">
        <v>1983</v>
      </c>
      <c r="G1076" s="110">
        <v>1983</v>
      </c>
      <c r="H1076" s="110"/>
      <c r="I1076" s="55">
        <v>1</v>
      </c>
      <c r="J1076" s="55">
        <v>64</v>
      </c>
      <c r="K1076" s="55">
        <v>64</v>
      </c>
    </row>
    <row r="1077" spans="1:11" ht="15">
      <c r="A1077" s="55">
        <v>121</v>
      </c>
      <c r="B1077" s="55" t="s">
        <v>994</v>
      </c>
      <c r="C1077" s="55">
        <v>101630224</v>
      </c>
      <c r="D1077" s="55" t="s">
        <v>14</v>
      </c>
      <c r="E1077" s="55">
        <v>79</v>
      </c>
      <c r="F1077" s="55">
        <v>1981</v>
      </c>
      <c r="G1077" s="110">
        <v>1981</v>
      </c>
      <c r="H1077" s="110"/>
      <c r="I1077" s="55">
        <v>1</v>
      </c>
      <c r="J1077" s="55">
        <v>79</v>
      </c>
      <c r="K1077" s="55">
        <v>79</v>
      </c>
    </row>
    <row r="1078" spans="1:11" ht="15">
      <c r="A1078" s="55">
        <v>122</v>
      </c>
      <c r="B1078" s="55" t="s">
        <v>959</v>
      </c>
      <c r="C1078" s="55">
        <v>101630144</v>
      </c>
      <c r="D1078" s="55" t="s">
        <v>14</v>
      </c>
      <c r="E1078" s="55">
        <v>79</v>
      </c>
      <c r="F1078" s="55">
        <v>1981</v>
      </c>
      <c r="G1078" s="110">
        <v>1981</v>
      </c>
      <c r="H1078" s="110"/>
      <c r="I1078" s="55">
        <v>1</v>
      </c>
      <c r="J1078" s="55">
        <v>79</v>
      </c>
      <c r="K1078" s="55">
        <v>79</v>
      </c>
    </row>
    <row r="1079" spans="1:11" ht="15">
      <c r="A1079" s="55"/>
      <c r="B1079" s="57" t="s">
        <v>503</v>
      </c>
      <c r="C1079" s="57"/>
      <c r="D1079" s="57"/>
      <c r="E1079" s="57"/>
      <c r="F1079" s="57"/>
      <c r="G1079" s="105"/>
      <c r="H1079" s="105"/>
      <c r="I1079" s="57"/>
      <c r="J1079" s="57">
        <f>SUM(J1074:J1078)</f>
        <v>321</v>
      </c>
      <c r="K1079" s="57">
        <f>SUM(K1074:K1078)</f>
        <v>321</v>
      </c>
    </row>
    <row r="1080" spans="1:11" ht="15">
      <c r="A1080" s="55"/>
      <c r="B1080" s="55"/>
      <c r="C1080" s="106" t="s">
        <v>42</v>
      </c>
      <c r="D1080" s="107"/>
      <c r="E1080" s="107"/>
      <c r="F1080" s="107"/>
      <c r="G1080" s="107"/>
      <c r="H1080" s="107"/>
      <c r="I1080" s="108"/>
      <c r="J1080" s="55"/>
      <c r="K1080" s="55"/>
    </row>
    <row r="1081" spans="1:11" ht="15">
      <c r="A1081" s="55">
        <v>123</v>
      </c>
      <c r="B1081" s="55" t="s">
        <v>994</v>
      </c>
      <c r="C1081" s="55">
        <v>101630190</v>
      </c>
      <c r="D1081" s="55" t="s">
        <v>14</v>
      </c>
      <c r="E1081" s="55">
        <v>82</v>
      </c>
      <c r="F1081" s="55">
        <v>1985</v>
      </c>
      <c r="G1081" s="110">
        <v>1985</v>
      </c>
      <c r="H1081" s="110"/>
      <c r="I1081" s="55">
        <v>1</v>
      </c>
      <c r="J1081" s="55">
        <v>82</v>
      </c>
      <c r="K1081" s="55">
        <v>82</v>
      </c>
    </row>
    <row r="1082" spans="1:11" ht="15">
      <c r="A1082" s="55">
        <v>124</v>
      </c>
      <c r="B1082" s="55" t="s">
        <v>960</v>
      </c>
      <c r="C1082" s="55">
        <v>101630191</v>
      </c>
      <c r="D1082" s="55" t="s">
        <v>14</v>
      </c>
      <c r="E1082" s="55">
        <v>45</v>
      </c>
      <c r="F1082" s="55">
        <v>1982</v>
      </c>
      <c r="G1082" s="110">
        <v>1982</v>
      </c>
      <c r="H1082" s="110"/>
      <c r="I1082" s="55">
        <v>1</v>
      </c>
      <c r="J1082" s="55">
        <v>45</v>
      </c>
      <c r="K1082" s="55">
        <v>45</v>
      </c>
    </row>
    <row r="1083" spans="1:11" ht="15">
      <c r="A1083" s="55">
        <v>125</v>
      </c>
      <c r="B1083" s="55" t="s">
        <v>998</v>
      </c>
      <c r="C1083" s="55">
        <v>101630192</v>
      </c>
      <c r="D1083" s="55" t="s">
        <v>14</v>
      </c>
      <c r="E1083" s="55">
        <v>48</v>
      </c>
      <c r="F1083" s="55">
        <v>1982</v>
      </c>
      <c r="G1083" s="110">
        <v>1982</v>
      </c>
      <c r="H1083" s="110"/>
      <c r="I1083" s="55">
        <v>1</v>
      </c>
      <c r="J1083" s="55">
        <v>48</v>
      </c>
      <c r="K1083" s="55">
        <v>48</v>
      </c>
    </row>
    <row r="1084" spans="1:11" ht="15">
      <c r="A1084" s="55">
        <v>126</v>
      </c>
      <c r="B1084" s="55" t="s">
        <v>960</v>
      </c>
      <c r="C1084" s="55" t="s">
        <v>1005</v>
      </c>
      <c r="D1084" s="55" t="s">
        <v>14</v>
      </c>
      <c r="E1084" s="55">
        <v>45</v>
      </c>
      <c r="F1084" s="55">
        <v>1982</v>
      </c>
      <c r="G1084" s="110">
        <v>1982</v>
      </c>
      <c r="H1084" s="110"/>
      <c r="I1084" s="55">
        <v>5</v>
      </c>
      <c r="J1084" s="55">
        <v>225</v>
      </c>
      <c r="K1084" s="55">
        <v>225</v>
      </c>
    </row>
    <row r="1085" spans="1:11" ht="15">
      <c r="A1085" s="55"/>
      <c r="B1085" s="55"/>
      <c r="C1085" s="55">
        <v>101630197</v>
      </c>
      <c r="D1085" s="55"/>
      <c r="E1085" s="55"/>
      <c r="F1085" s="55"/>
      <c r="G1085" s="110"/>
      <c r="H1085" s="110"/>
      <c r="I1085" s="55"/>
      <c r="J1085" s="55"/>
      <c r="K1085" s="55"/>
    </row>
    <row r="1086" spans="1:11" ht="15">
      <c r="A1086" s="55">
        <v>127</v>
      </c>
      <c r="B1086" s="55" t="s">
        <v>959</v>
      </c>
      <c r="C1086" s="55">
        <v>101630198</v>
      </c>
      <c r="D1086" s="55" t="s">
        <v>14</v>
      </c>
      <c r="E1086" s="55">
        <v>52</v>
      </c>
      <c r="F1086" s="55">
        <v>1979</v>
      </c>
      <c r="G1086" s="110">
        <v>1979</v>
      </c>
      <c r="H1086" s="110"/>
      <c r="I1086" s="55">
        <v>1</v>
      </c>
      <c r="J1086" s="55">
        <v>52</v>
      </c>
      <c r="K1086" s="55">
        <v>52</v>
      </c>
    </row>
    <row r="1087" spans="1:11" ht="15">
      <c r="A1087" s="55">
        <v>128</v>
      </c>
      <c r="B1087" s="55" t="s">
        <v>256</v>
      </c>
      <c r="C1087" s="55">
        <v>101630199</v>
      </c>
      <c r="D1087" s="55" t="s">
        <v>14</v>
      </c>
      <c r="E1087" s="55">
        <v>68</v>
      </c>
      <c r="F1087" s="55">
        <v>1976</v>
      </c>
      <c r="G1087" s="110">
        <v>1976</v>
      </c>
      <c r="H1087" s="110"/>
      <c r="I1087" s="55">
        <v>1</v>
      </c>
      <c r="J1087" s="55">
        <v>68</v>
      </c>
      <c r="K1087" s="55">
        <v>68</v>
      </c>
    </row>
    <row r="1088" spans="1:11" ht="15">
      <c r="A1088" s="55">
        <v>129</v>
      </c>
      <c r="B1088" s="55" t="s">
        <v>256</v>
      </c>
      <c r="C1088" s="55">
        <v>101630200</v>
      </c>
      <c r="D1088" s="55" t="s">
        <v>14</v>
      </c>
      <c r="E1088" s="55">
        <v>68</v>
      </c>
      <c r="F1088" s="55">
        <v>1976</v>
      </c>
      <c r="G1088" s="110">
        <v>1976</v>
      </c>
      <c r="H1088" s="110"/>
      <c r="I1088" s="55">
        <v>1</v>
      </c>
      <c r="J1088" s="55">
        <v>68</v>
      </c>
      <c r="K1088" s="55">
        <v>68</v>
      </c>
    </row>
    <row r="1089" spans="1:11" ht="15">
      <c r="A1089" s="55">
        <v>130</v>
      </c>
      <c r="B1089" s="55" t="s">
        <v>992</v>
      </c>
      <c r="C1089" s="55">
        <v>101630201</v>
      </c>
      <c r="D1089" s="55" t="s">
        <v>14</v>
      </c>
      <c r="E1089" s="55">
        <v>53</v>
      </c>
      <c r="F1089" s="55">
        <v>1963</v>
      </c>
      <c r="G1089" s="110">
        <v>1963</v>
      </c>
      <c r="H1089" s="110"/>
      <c r="I1089" s="55">
        <v>1</v>
      </c>
      <c r="J1089" s="55">
        <v>53</v>
      </c>
      <c r="K1089" s="55">
        <v>53</v>
      </c>
    </row>
    <row r="1090" spans="1:11" ht="15">
      <c r="A1090" s="55">
        <v>131</v>
      </c>
      <c r="B1090" s="55" t="s">
        <v>992</v>
      </c>
      <c r="C1090" s="55">
        <v>101630202</v>
      </c>
      <c r="D1090" s="55" t="s">
        <v>14</v>
      </c>
      <c r="E1090" s="55">
        <v>53</v>
      </c>
      <c r="F1090" s="55">
        <v>1965</v>
      </c>
      <c r="G1090" s="110">
        <v>1965</v>
      </c>
      <c r="H1090" s="110"/>
      <c r="I1090" s="55">
        <v>1</v>
      </c>
      <c r="J1090" s="55">
        <v>53</v>
      </c>
      <c r="K1090" s="55">
        <v>53</v>
      </c>
    </row>
    <row r="1091" spans="1:11" ht="15">
      <c r="A1091" s="55">
        <v>132</v>
      </c>
      <c r="B1091" s="55" t="s">
        <v>160</v>
      </c>
      <c r="C1091" s="55">
        <v>101630203</v>
      </c>
      <c r="D1091" s="55" t="s">
        <v>14</v>
      </c>
      <c r="E1091" s="55">
        <v>93</v>
      </c>
      <c r="F1091" s="55">
        <v>1987</v>
      </c>
      <c r="G1091" s="110">
        <v>1987</v>
      </c>
      <c r="H1091" s="110"/>
      <c r="I1091" s="55">
        <v>1</v>
      </c>
      <c r="J1091" s="55">
        <v>93</v>
      </c>
      <c r="K1091" s="55">
        <v>93</v>
      </c>
    </row>
    <row r="1092" spans="1:11" ht="15">
      <c r="A1092" s="55">
        <v>133</v>
      </c>
      <c r="B1092" s="55" t="s">
        <v>960</v>
      </c>
      <c r="C1092" s="55">
        <v>101630204</v>
      </c>
      <c r="D1092" s="55" t="s">
        <v>14</v>
      </c>
      <c r="E1092" s="55">
        <v>45</v>
      </c>
      <c r="F1092" s="55">
        <v>1988</v>
      </c>
      <c r="G1092" s="110">
        <v>1988</v>
      </c>
      <c r="H1092" s="110"/>
      <c r="I1092" s="55">
        <v>1</v>
      </c>
      <c r="J1092" s="55">
        <v>45</v>
      </c>
      <c r="K1092" s="55">
        <v>45</v>
      </c>
    </row>
    <row r="1093" spans="1:11" ht="15">
      <c r="A1093" s="55">
        <v>134</v>
      </c>
      <c r="B1093" s="55" t="s">
        <v>960</v>
      </c>
      <c r="C1093" s="55">
        <v>101630205</v>
      </c>
      <c r="D1093" s="55" t="s">
        <v>14</v>
      </c>
      <c r="E1093" s="55">
        <v>45</v>
      </c>
      <c r="F1093" s="55">
        <v>1988</v>
      </c>
      <c r="G1093" s="110">
        <v>1988</v>
      </c>
      <c r="H1093" s="110"/>
      <c r="I1093" s="55">
        <v>1</v>
      </c>
      <c r="J1093" s="55">
        <v>45</v>
      </c>
      <c r="K1093" s="55">
        <v>45</v>
      </c>
    </row>
    <row r="1094" spans="1:11" ht="15">
      <c r="A1094" s="55" t="s">
        <v>173</v>
      </c>
      <c r="B1094" s="57" t="s">
        <v>503</v>
      </c>
      <c r="C1094" s="57"/>
      <c r="D1094" s="57"/>
      <c r="E1094" s="57"/>
      <c r="F1094" s="57"/>
      <c r="G1094" s="105"/>
      <c r="H1094" s="105"/>
      <c r="I1094" s="57"/>
      <c r="J1094" s="57">
        <f>SUM(J1081:J1093)</f>
        <v>877</v>
      </c>
      <c r="K1094" s="57">
        <f>SUM(K1081:K1093)</f>
        <v>877</v>
      </c>
    </row>
    <row r="1095" spans="1:11" ht="15">
      <c r="A1095" s="55"/>
      <c r="B1095" s="55"/>
      <c r="C1095" s="106" t="s">
        <v>1006</v>
      </c>
      <c r="D1095" s="107"/>
      <c r="E1095" s="107"/>
      <c r="F1095" s="107"/>
      <c r="G1095" s="107"/>
      <c r="H1095" s="107"/>
      <c r="I1095" s="108"/>
      <c r="J1095" s="55"/>
      <c r="K1095" s="55"/>
    </row>
    <row r="1096" spans="1:11" ht="15">
      <c r="A1096" s="55">
        <v>135</v>
      </c>
      <c r="B1096" s="55" t="s">
        <v>1007</v>
      </c>
      <c r="C1096" s="55">
        <v>101630049</v>
      </c>
      <c r="D1096" s="55" t="s">
        <v>14</v>
      </c>
      <c r="E1096" s="55">
        <v>46</v>
      </c>
      <c r="F1096" s="55">
        <v>1979</v>
      </c>
      <c r="G1096" s="110">
        <v>1979</v>
      </c>
      <c r="H1096" s="110"/>
      <c r="I1096" s="55">
        <v>1</v>
      </c>
      <c r="J1096" s="55">
        <v>46</v>
      </c>
      <c r="K1096" s="55">
        <v>46</v>
      </c>
    </row>
    <row r="1097" spans="1:11" ht="15">
      <c r="A1097" s="55"/>
      <c r="B1097" s="57" t="s">
        <v>503</v>
      </c>
      <c r="C1097" s="57"/>
      <c r="D1097" s="57"/>
      <c r="E1097" s="57"/>
      <c r="F1097" s="57"/>
      <c r="G1097" s="105"/>
      <c r="H1097" s="105"/>
      <c r="I1097" s="57"/>
      <c r="J1097" s="57">
        <f>SUM(J1096)</f>
        <v>46</v>
      </c>
      <c r="K1097" s="57">
        <f>SUM(K1096)</f>
        <v>46</v>
      </c>
    </row>
    <row r="1098" spans="1:11" ht="15">
      <c r="A1098" s="55"/>
      <c r="B1098" s="55"/>
      <c r="C1098" s="106" t="s">
        <v>236</v>
      </c>
      <c r="D1098" s="107"/>
      <c r="E1098" s="107"/>
      <c r="F1098" s="107"/>
      <c r="G1098" s="107"/>
      <c r="H1098" s="107"/>
      <c r="I1098" s="108"/>
      <c r="J1098" s="55"/>
      <c r="K1098" s="55"/>
    </row>
    <row r="1099" spans="1:11" ht="15">
      <c r="A1099" s="55">
        <v>136</v>
      </c>
      <c r="B1099" s="55" t="s">
        <v>256</v>
      </c>
      <c r="C1099" s="55">
        <v>101630058</v>
      </c>
      <c r="D1099" s="55" t="s">
        <v>14</v>
      </c>
      <c r="E1099" s="55">
        <v>82</v>
      </c>
      <c r="F1099" s="55">
        <v>1985</v>
      </c>
      <c r="G1099" s="110">
        <v>1985</v>
      </c>
      <c r="H1099" s="110"/>
      <c r="I1099" s="55">
        <v>1</v>
      </c>
      <c r="J1099" s="55">
        <v>82</v>
      </c>
      <c r="K1099" s="55">
        <v>82</v>
      </c>
    </row>
    <row r="1100" spans="1:11" ht="15">
      <c r="A1100" s="55">
        <v>137</v>
      </c>
      <c r="B1100" s="55" t="s">
        <v>980</v>
      </c>
      <c r="C1100" s="55">
        <v>101630059</v>
      </c>
      <c r="D1100" s="55" t="s">
        <v>14</v>
      </c>
      <c r="E1100" s="55">
        <v>52</v>
      </c>
      <c r="F1100" s="55">
        <v>1984</v>
      </c>
      <c r="G1100" s="110">
        <v>1984</v>
      </c>
      <c r="H1100" s="110"/>
      <c r="I1100" s="55">
        <v>1</v>
      </c>
      <c r="J1100" s="55">
        <v>52</v>
      </c>
      <c r="K1100" s="55">
        <v>52</v>
      </c>
    </row>
    <row r="1101" spans="1:11" ht="15">
      <c r="A1101" s="55"/>
      <c r="B1101" s="57" t="s">
        <v>503</v>
      </c>
      <c r="C1101" s="57"/>
      <c r="D1101" s="57"/>
      <c r="E1101" s="57"/>
      <c r="F1101" s="57"/>
      <c r="G1101" s="105"/>
      <c r="H1101" s="105"/>
      <c r="I1101" s="57"/>
      <c r="J1101" s="57">
        <f>SUM(J1099:J1100)</f>
        <v>134</v>
      </c>
      <c r="K1101" s="57">
        <f>SUM(K1099:K1100)</f>
        <v>134</v>
      </c>
    </row>
    <row r="1102" spans="1:11" ht="15">
      <c r="A1102" s="55"/>
      <c r="B1102" s="55"/>
      <c r="C1102" s="106" t="s">
        <v>222</v>
      </c>
      <c r="D1102" s="107"/>
      <c r="E1102" s="107"/>
      <c r="F1102" s="107"/>
      <c r="G1102" s="107"/>
      <c r="H1102" s="107"/>
      <c r="I1102" s="108"/>
      <c r="J1102" s="55"/>
      <c r="K1102" s="55"/>
    </row>
    <row r="1103" spans="1:11" ht="15">
      <c r="A1103" s="55">
        <v>138</v>
      </c>
      <c r="B1103" s="55" t="s">
        <v>992</v>
      </c>
      <c r="C1103" s="55">
        <v>101630207</v>
      </c>
      <c r="D1103" s="55" t="s">
        <v>14</v>
      </c>
      <c r="E1103" s="55">
        <v>70</v>
      </c>
      <c r="F1103" s="55">
        <v>1968</v>
      </c>
      <c r="G1103" s="110">
        <v>1968</v>
      </c>
      <c r="H1103" s="110"/>
      <c r="I1103" s="55">
        <v>1</v>
      </c>
      <c r="J1103" s="55">
        <v>70</v>
      </c>
      <c r="K1103" s="55">
        <v>70</v>
      </c>
    </row>
    <row r="1104" spans="1:11" ht="15">
      <c r="A1104" s="55">
        <v>139</v>
      </c>
      <c r="B1104" s="55" t="s">
        <v>256</v>
      </c>
      <c r="C1104" s="55">
        <v>101630208</v>
      </c>
      <c r="D1104" s="55" t="s">
        <v>14</v>
      </c>
      <c r="E1104" s="55">
        <v>54</v>
      </c>
      <c r="F1104" s="55">
        <v>1979</v>
      </c>
      <c r="G1104" s="110">
        <v>1979</v>
      </c>
      <c r="H1104" s="110"/>
      <c r="I1104" s="55">
        <v>1</v>
      </c>
      <c r="J1104" s="55">
        <v>54</v>
      </c>
      <c r="K1104" s="55">
        <v>54</v>
      </c>
    </row>
    <row r="1105" spans="1:11" ht="15">
      <c r="A1105" s="55">
        <v>140</v>
      </c>
      <c r="B1105" s="55" t="s">
        <v>992</v>
      </c>
      <c r="C1105" s="55">
        <v>101630209</v>
      </c>
      <c r="D1105" s="55" t="s">
        <v>14</v>
      </c>
      <c r="E1105" s="55">
        <v>70</v>
      </c>
      <c r="F1105" s="55">
        <v>1967</v>
      </c>
      <c r="G1105" s="110">
        <v>1967</v>
      </c>
      <c r="H1105" s="110"/>
      <c r="I1105" s="55">
        <v>1</v>
      </c>
      <c r="J1105" s="55">
        <v>70</v>
      </c>
      <c r="K1105" s="55">
        <v>70</v>
      </c>
    </row>
    <row r="1106" spans="1:11" ht="15">
      <c r="A1106" s="55">
        <v>141</v>
      </c>
      <c r="B1106" s="55" t="s">
        <v>992</v>
      </c>
      <c r="C1106" s="55">
        <v>101630210</v>
      </c>
      <c r="D1106" s="55" t="s">
        <v>14</v>
      </c>
      <c r="E1106" s="55">
        <v>70</v>
      </c>
      <c r="F1106" s="55">
        <v>1967</v>
      </c>
      <c r="G1106" s="110">
        <v>1967</v>
      </c>
      <c r="H1106" s="110"/>
      <c r="I1106" s="55">
        <v>1</v>
      </c>
      <c r="J1106" s="55">
        <v>70</v>
      </c>
      <c r="K1106" s="55">
        <v>70</v>
      </c>
    </row>
    <row r="1107" spans="1:11" ht="15">
      <c r="A1107" s="55">
        <v>142</v>
      </c>
      <c r="B1107" s="55" t="s">
        <v>992</v>
      </c>
      <c r="C1107" s="55">
        <v>101630212</v>
      </c>
      <c r="D1107" s="55" t="s">
        <v>14</v>
      </c>
      <c r="E1107" s="55">
        <v>70</v>
      </c>
      <c r="F1107" s="55">
        <v>1967</v>
      </c>
      <c r="G1107" s="110">
        <v>1967</v>
      </c>
      <c r="H1107" s="110"/>
      <c r="I1107" s="55">
        <v>1</v>
      </c>
      <c r="J1107" s="55">
        <v>70</v>
      </c>
      <c r="K1107" s="55">
        <v>70</v>
      </c>
    </row>
    <row r="1108" spans="1:11" ht="15">
      <c r="A1108" s="55">
        <v>143</v>
      </c>
      <c r="B1108" s="55" t="s">
        <v>994</v>
      </c>
      <c r="C1108" s="55">
        <v>101630213</v>
      </c>
      <c r="D1108" s="55" t="s">
        <v>14</v>
      </c>
      <c r="E1108" s="55">
        <v>108</v>
      </c>
      <c r="F1108" s="55">
        <v>1987</v>
      </c>
      <c r="G1108" s="110">
        <v>1987</v>
      </c>
      <c r="H1108" s="110"/>
      <c r="I1108" s="55">
        <v>1</v>
      </c>
      <c r="J1108" s="55">
        <v>108</v>
      </c>
      <c r="K1108" s="55">
        <v>108</v>
      </c>
    </row>
    <row r="1109" spans="1:11" ht="15">
      <c r="A1109" s="55">
        <v>144</v>
      </c>
      <c r="B1109" s="55" t="s">
        <v>960</v>
      </c>
      <c r="C1109" s="55">
        <v>101630214</v>
      </c>
      <c r="D1109" s="55" t="s">
        <v>14</v>
      </c>
      <c r="E1109" s="55">
        <v>48</v>
      </c>
      <c r="F1109" s="55">
        <v>1989</v>
      </c>
      <c r="G1109" s="110">
        <v>1989</v>
      </c>
      <c r="H1109" s="110"/>
      <c r="I1109" s="55">
        <v>1</v>
      </c>
      <c r="J1109" s="55">
        <v>48</v>
      </c>
      <c r="K1109" s="55">
        <v>48</v>
      </c>
    </row>
    <row r="1110" spans="1:11" ht="15">
      <c r="A1110" s="55">
        <v>145</v>
      </c>
      <c r="B1110" s="55" t="s">
        <v>960</v>
      </c>
      <c r="C1110" s="55">
        <v>101630215</v>
      </c>
      <c r="D1110" s="55" t="s">
        <v>14</v>
      </c>
      <c r="E1110" s="55">
        <v>48</v>
      </c>
      <c r="F1110" s="55">
        <v>1989</v>
      </c>
      <c r="G1110" s="110">
        <v>1989</v>
      </c>
      <c r="H1110" s="110"/>
      <c r="I1110" s="55">
        <v>1</v>
      </c>
      <c r="J1110" s="55">
        <v>48</v>
      </c>
      <c r="K1110" s="55">
        <v>48</v>
      </c>
    </row>
    <row r="1111" spans="1:11" ht="15">
      <c r="A1111" s="55">
        <v>146</v>
      </c>
      <c r="B1111" s="55" t="s">
        <v>160</v>
      </c>
      <c r="C1111" s="55">
        <v>101630216</v>
      </c>
      <c r="D1111" s="55" t="s">
        <v>14</v>
      </c>
      <c r="E1111" s="55">
        <v>79</v>
      </c>
      <c r="F1111" s="55">
        <v>1989</v>
      </c>
      <c r="G1111" s="110">
        <v>1989</v>
      </c>
      <c r="H1111" s="110"/>
      <c r="I1111" s="55">
        <v>1</v>
      </c>
      <c r="J1111" s="55">
        <v>79</v>
      </c>
      <c r="K1111" s="55">
        <v>79</v>
      </c>
    </row>
    <row r="1112" spans="1:11" ht="15">
      <c r="A1112" s="55">
        <v>147</v>
      </c>
      <c r="B1112" s="55" t="s">
        <v>160</v>
      </c>
      <c r="C1112" s="55">
        <v>101630217</v>
      </c>
      <c r="D1112" s="55" t="s">
        <v>14</v>
      </c>
      <c r="E1112" s="55">
        <v>80</v>
      </c>
      <c r="F1112" s="55">
        <v>1989</v>
      </c>
      <c r="G1112" s="110">
        <v>1989</v>
      </c>
      <c r="H1112" s="110"/>
      <c r="I1112" s="55">
        <v>1</v>
      </c>
      <c r="J1112" s="55">
        <v>80</v>
      </c>
      <c r="K1112" s="55">
        <v>80</v>
      </c>
    </row>
    <row r="1113" spans="1:11" ht="15">
      <c r="A1113" s="55">
        <v>148</v>
      </c>
      <c r="B1113" s="55" t="s">
        <v>1008</v>
      </c>
      <c r="C1113" s="55">
        <v>101630218</v>
      </c>
      <c r="D1113" s="55" t="s">
        <v>14</v>
      </c>
      <c r="E1113" s="55">
        <v>80</v>
      </c>
      <c r="F1113" s="55">
        <v>1989</v>
      </c>
      <c r="G1113" s="110">
        <v>1989</v>
      </c>
      <c r="H1113" s="110"/>
      <c r="I1113" s="55">
        <v>1</v>
      </c>
      <c r="J1113" s="55">
        <v>80</v>
      </c>
      <c r="K1113" s="55">
        <v>80</v>
      </c>
    </row>
    <row r="1114" spans="1:11" ht="15">
      <c r="A1114" s="55"/>
      <c r="B1114" s="57" t="s">
        <v>503</v>
      </c>
      <c r="C1114" s="55"/>
      <c r="D1114" s="55"/>
      <c r="E1114" s="55"/>
      <c r="F1114" s="55"/>
      <c r="G1114" s="110"/>
      <c r="H1114" s="110"/>
      <c r="I1114" s="55"/>
      <c r="J1114" s="57">
        <f>SUM(J1103:J1113)</f>
        <v>777</v>
      </c>
      <c r="K1114" s="57">
        <f>SUM(K1103:K1113)</f>
        <v>777</v>
      </c>
    </row>
    <row r="1115" spans="1:11" ht="15">
      <c r="A1115" s="55"/>
      <c r="B1115" s="55"/>
      <c r="C1115" s="106" t="s">
        <v>237</v>
      </c>
      <c r="D1115" s="107"/>
      <c r="E1115" s="107"/>
      <c r="F1115" s="107"/>
      <c r="G1115" s="107"/>
      <c r="H1115" s="107"/>
      <c r="I1115" s="108"/>
      <c r="J1115" s="55"/>
      <c r="K1115" s="55"/>
    </row>
    <row r="1116" spans="1:11" ht="15">
      <c r="A1116" s="55">
        <v>149</v>
      </c>
      <c r="B1116" s="55" t="s">
        <v>256</v>
      </c>
      <c r="C1116" s="55">
        <v>101630084</v>
      </c>
      <c r="D1116" s="55" t="s">
        <v>14</v>
      </c>
      <c r="E1116" s="55">
        <v>56</v>
      </c>
      <c r="F1116" s="55">
        <v>1988</v>
      </c>
      <c r="G1116" s="110">
        <v>1988</v>
      </c>
      <c r="H1116" s="110"/>
      <c r="I1116" s="55">
        <v>1</v>
      </c>
      <c r="J1116" s="55">
        <v>56</v>
      </c>
      <c r="K1116" s="55">
        <v>56</v>
      </c>
    </row>
    <row r="1117" spans="1:11" ht="15">
      <c r="A1117" s="55">
        <v>150</v>
      </c>
      <c r="B1117" s="55" t="s">
        <v>256</v>
      </c>
      <c r="C1117" s="55">
        <v>101630085</v>
      </c>
      <c r="D1117" s="55" t="s">
        <v>14</v>
      </c>
      <c r="E1117" s="55">
        <v>56</v>
      </c>
      <c r="F1117" s="55">
        <v>1988</v>
      </c>
      <c r="G1117" s="110">
        <v>1988</v>
      </c>
      <c r="H1117" s="110"/>
      <c r="I1117" s="55">
        <v>1</v>
      </c>
      <c r="J1117" s="55">
        <v>56</v>
      </c>
      <c r="K1117" s="55">
        <v>56</v>
      </c>
    </row>
    <row r="1118" spans="1:11" ht="15">
      <c r="A1118" s="55">
        <v>151</v>
      </c>
      <c r="B1118" s="55" t="s">
        <v>1009</v>
      </c>
      <c r="C1118" s="55">
        <v>101630087</v>
      </c>
      <c r="D1118" s="55" t="s">
        <v>14</v>
      </c>
      <c r="E1118" s="55">
        <v>63</v>
      </c>
      <c r="F1118" s="55">
        <v>1982</v>
      </c>
      <c r="G1118" s="110">
        <v>1982</v>
      </c>
      <c r="H1118" s="110"/>
      <c r="I1118" s="55">
        <v>1</v>
      </c>
      <c r="J1118" s="55">
        <v>63</v>
      </c>
      <c r="K1118" s="55">
        <v>63</v>
      </c>
    </row>
    <row r="1119" spans="1:11" ht="15">
      <c r="A1119" s="55">
        <v>152</v>
      </c>
      <c r="B1119" s="55" t="s">
        <v>998</v>
      </c>
      <c r="C1119" s="55">
        <v>101630088</v>
      </c>
      <c r="D1119" s="55" t="s">
        <v>14</v>
      </c>
      <c r="E1119" s="55">
        <v>47</v>
      </c>
      <c r="F1119" s="55">
        <v>1988</v>
      </c>
      <c r="G1119" s="110">
        <v>1988</v>
      </c>
      <c r="H1119" s="110"/>
      <c r="I1119" s="55">
        <v>1</v>
      </c>
      <c r="J1119" s="55">
        <v>47</v>
      </c>
      <c r="K1119" s="55">
        <v>47</v>
      </c>
    </row>
    <row r="1120" spans="1:11" ht="15">
      <c r="A1120" s="55">
        <v>153</v>
      </c>
      <c r="B1120" s="55" t="s">
        <v>1010</v>
      </c>
      <c r="C1120" s="55">
        <v>101630093</v>
      </c>
      <c r="D1120" s="55" t="s">
        <v>14</v>
      </c>
      <c r="E1120" s="55">
        <v>57</v>
      </c>
      <c r="F1120" s="55">
        <v>1986</v>
      </c>
      <c r="G1120" s="110">
        <v>1986</v>
      </c>
      <c r="H1120" s="110"/>
      <c r="I1120" s="55">
        <v>1</v>
      </c>
      <c r="J1120" s="55">
        <v>57</v>
      </c>
      <c r="K1120" s="55">
        <v>57</v>
      </c>
    </row>
    <row r="1121" spans="1:11" ht="15">
      <c r="A1121" s="55">
        <v>154</v>
      </c>
      <c r="B1121" s="55" t="s">
        <v>256</v>
      </c>
      <c r="C1121" s="55">
        <v>101630095</v>
      </c>
      <c r="D1121" s="55" t="s">
        <v>14</v>
      </c>
      <c r="E1121" s="55">
        <v>59</v>
      </c>
      <c r="F1121" s="55">
        <v>1988</v>
      </c>
      <c r="G1121" s="110">
        <v>1988</v>
      </c>
      <c r="H1121" s="110"/>
      <c r="I1121" s="55">
        <v>1</v>
      </c>
      <c r="J1121" s="55">
        <v>59</v>
      </c>
      <c r="K1121" s="55">
        <v>59</v>
      </c>
    </row>
    <row r="1122" spans="1:11" ht="15">
      <c r="A1122" s="55">
        <v>155</v>
      </c>
      <c r="B1122" s="55" t="s">
        <v>256</v>
      </c>
      <c r="C1122" s="55">
        <v>101630096</v>
      </c>
      <c r="D1122" s="55" t="s">
        <v>14</v>
      </c>
      <c r="E1122" s="55">
        <v>102</v>
      </c>
      <c r="F1122" s="55">
        <v>1988</v>
      </c>
      <c r="G1122" s="110">
        <v>1988</v>
      </c>
      <c r="H1122" s="110"/>
      <c r="I1122" s="55">
        <v>1</v>
      </c>
      <c r="J1122" s="55">
        <v>102</v>
      </c>
      <c r="K1122" s="55">
        <v>102</v>
      </c>
    </row>
    <row r="1123" spans="1:11" ht="15">
      <c r="A1123" s="55">
        <v>156</v>
      </c>
      <c r="B1123" s="55" t="s">
        <v>44</v>
      </c>
      <c r="C1123" s="55">
        <v>101630510</v>
      </c>
      <c r="D1123" s="55" t="s">
        <v>14</v>
      </c>
      <c r="E1123" s="55">
        <v>180</v>
      </c>
      <c r="F1123" s="55">
        <v>2006</v>
      </c>
      <c r="G1123" s="110">
        <v>2006</v>
      </c>
      <c r="H1123" s="110"/>
      <c r="I1123" s="55">
        <v>1</v>
      </c>
      <c r="J1123" s="55">
        <v>180</v>
      </c>
      <c r="K1123" s="55">
        <v>180</v>
      </c>
    </row>
    <row r="1124" spans="1:11" ht="15">
      <c r="A1124" s="55">
        <v>157</v>
      </c>
      <c r="B1124" s="55" t="s">
        <v>1011</v>
      </c>
      <c r="C1124" s="55">
        <v>101630434</v>
      </c>
      <c r="D1124" s="55" t="s">
        <v>14</v>
      </c>
      <c r="E1124" s="55">
        <v>463</v>
      </c>
      <c r="F1124" s="55">
        <v>2004</v>
      </c>
      <c r="G1124" s="110">
        <v>2004</v>
      </c>
      <c r="H1124" s="110"/>
      <c r="I1124" s="55">
        <v>1</v>
      </c>
      <c r="J1124" s="55">
        <v>463</v>
      </c>
      <c r="K1124" s="55">
        <v>463</v>
      </c>
    </row>
    <row r="1125" spans="1:11" ht="15">
      <c r="A1125" s="55">
        <v>158</v>
      </c>
      <c r="B1125" s="55" t="s">
        <v>1011</v>
      </c>
      <c r="C1125" s="55">
        <v>101630435</v>
      </c>
      <c r="D1125" s="55" t="s">
        <v>14</v>
      </c>
      <c r="E1125" s="55">
        <v>463</v>
      </c>
      <c r="F1125" s="55">
        <v>2004</v>
      </c>
      <c r="G1125" s="110">
        <v>2004</v>
      </c>
      <c r="H1125" s="110"/>
      <c r="I1125" s="55">
        <v>1</v>
      </c>
      <c r="J1125" s="55">
        <v>463</v>
      </c>
      <c r="K1125" s="55">
        <v>463</v>
      </c>
    </row>
    <row r="1126" spans="1:11" ht="15">
      <c r="A1126" s="55">
        <v>159</v>
      </c>
      <c r="B1126" s="55" t="s">
        <v>1011</v>
      </c>
      <c r="C1126" s="55">
        <v>101630437</v>
      </c>
      <c r="D1126" s="55" t="s">
        <v>14</v>
      </c>
      <c r="E1126" s="55">
        <v>463</v>
      </c>
      <c r="F1126" s="55">
        <v>2004</v>
      </c>
      <c r="G1126" s="110">
        <v>2004</v>
      </c>
      <c r="H1126" s="110"/>
      <c r="I1126" s="55">
        <v>1</v>
      </c>
      <c r="J1126" s="55">
        <v>463</v>
      </c>
      <c r="K1126" s="55">
        <v>463</v>
      </c>
    </row>
    <row r="1127" spans="1:11" ht="15">
      <c r="A1127" s="55">
        <v>160</v>
      </c>
      <c r="B1127" s="55" t="s">
        <v>1010</v>
      </c>
      <c r="C1127" s="55">
        <v>101630438</v>
      </c>
      <c r="D1127" s="55" t="s">
        <v>14</v>
      </c>
      <c r="E1127" s="55">
        <v>526</v>
      </c>
      <c r="F1127" s="55">
        <v>2004</v>
      </c>
      <c r="G1127" s="110">
        <v>2004</v>
      </c>
      <c r="H1127" s="110"/>
      <c r="I1127" s="55">
        <v>1</v>
      </c>
      <c r="J1127" s="55">
        <v>526</v>
      </c>
      <c r="K1127" s="55">
        <v>526</v>
      </c>
    </row>
    <row r="1128" spans="1:11" ht="15">
      <c r="A1128" s="55">
        <v>161</v>
      </c>
      <c r="B1128" s="55" t="s">
        <v>979</v>
      </c>
      <c r="C1128" s="55">
        <v>101630439</v>
      </c>
      <c r="D1128" s="55" t="s">
        <v>14</v>
      </c>
      <c r="E1128" s="55">
        <v>545</v>
      </c>
      <c r="F1128" s="55">
        <v>2004</v>
      </c>
      <c r="G1128" s="110">
        <v>2004</v>
      </c>
      <c r="H1128" s="110"/>
      <c r="I1128" s="55">
        <v>1</v>
      </c>
      <c r="J1128" s="55">
        <v>545</v>
      </c>
      <c r="K1128" s="55">
        <v>545</v>
      </c>
    </row>
    <row r="1129" spans="1:11" ht="15">
      <c r="A1129" s="55">
        <v>162</v>
      </c>
      <c r="B1129" s="55" t="s">
        <v>979</v>
      </c>
      <c r="C1129" s="55">
        <v>101630440</v>
      </c>
      <c r="D1129" s="55" t="s">
        <v>14</v>
      </c>
      <c r="E1129" s="55">
        <v>545</v>
      </c>
      <c r="F1129" s="55">
        <v>2004</v>
      </c>
      <c r="G1129" s="110">
        <v>2004</v>
      </c>
      <c r="H1129" s="110"/>
      <c r="I1129" s="55">
        <v>1</v>
      </c>
      <c r="J1129" s="55">
        <v>545</v>
      </c>
      <c r="K1129" s="55">
        <v>545</v>
      </c>
    </row>
    <row r="1130" spans="1:11" ht="15">
      <c r="A1130" s="55">
        <v>163</v>
      </c>
      <c r="B1130" s="55" t="s">
        <v>979</v>
      </c>
      <c r="C1130" s="55">
        <v>101630441</v>
      </c>
      <c r="D1130" s="55" t="s">
        <v>14</v>
      </c>
      <c r="E1130" s="55">
        <v>545</v>
      </c>
      <c r="F1130" s="55">
        <v>2004</v>
      </c>
      <c r="G1130" s="110">
        <v>2004</v>
      </c>
      <c r="H1130" s="110"/>
      <c r="I1130" s="55">
        <v>1</v>
      </c>
      <c r="J1130" s="55">
        <v>545</v>
      </c>
      <c r="K1130" s="55">
        <v>545</v>
      </c>
    </row>
    <row r="1131" spans="1:11" ht="15">
      <c r="A1131" s="55">
        <v>164</v>
      </c>
      <c r="B1131" s="55" t="s">
        <v>979</v>
      </c>
      <c r="C1131" s="55">
        <v>101630442</v>
      </c>
      <c r="D1131" s="55" t="s">
        <v>14</v>
      </c>
      <c r="E1131" s="55">
        <v>545</v>
      </c>
      <c r="F1131" s="55">
        <v>2004</v>
      </c>
      <c r="G1131" s="110">
        <v>2004</v>
      </c>
      <c r="H1131" s="110"/>
      <c r="I1131" s="55">
        <v>1</v>
      </c>
      <c r="J1131" s="55">
        <v>545</v>
      </c>
      <c r="K1131" s="55">
        <v>545</v>
      </c>
    </row>
    <row r="1132" spans="1:11" ht="15">
      <c r="A1132" s="55">
        <v>165</v>
      </c>
      <c r="B1132" s="55" t="s">
        <v>979</v>
      </c>
      <c r="C1132" s="55">
        <v>101630514</v>
      </c>
      <c r="D1132" s="55" t="s">
        <v>14</v>
      </c>
      <c r="E1132" s="55">
        <v>533</v>
      </c>
      <c r="F1132" s="55">
        <v>2004</v>
      </c>
      <c r="G1132" s="110">
        <v>2004</v>
      </c>
      <c r="H1132" s="110"/>
      <c r="I1132" s="55">
        <v>1</v>
      </c>
      <c r="J1132" s="55">
        <v>533</v>
      </c>
      <c r="K1132" s="55">
        <v>533</v>
      </c>
    </row>
    <row r="1133" spans="1:11" ht="15">
      <c r="A1133" s="55"/>
      <c r="B1133" s="57" t="s">
        <v>503</v>
      </c>
      <c r="C1133" s="57"/>
      <c r="D1133" s="57"/>
      <c r="E1133" s="57"/>
      <c r="F1133" s="57"/>
      <c r="G1133" s="105"/>
      <c r="H1133" s="105"/>
      <c r="I1133" s="57"/>
      <c r="J1133" s="57">
        <f>SUM(J1116:J1132)</f>
        <v>5248</v>
      </c>
      <c r="K1133" s="57">
        <f>SUM(K1116:K1132)</f>
        <v>5248</v>
      </c>
    </row>
    <row r="1134" spans="1:11" ht="15">
      <c r="A1134" s="55"/>
      <c r="B1134" s="55"/>
      <c r="C1134" s="106" t="s">
        <v>801</v>
      </c>
      <c r="D1134" s="107"/>
      <c r="E1134" s="107"/>
      <c r="F1134" s="107"/>
      <c r="G1134" s="107"/>
      <c r="H1134" s="107"/>
      <c r="I1134" s="108"/>
      <c r="J1134" s="55"/>
      <c r="K1134" s="55"/>
    </row>
    <row r="1135" spans="1:11" ht="15">
      <c r="A1135" s="55">
        <v>166</v>
      </c>
      <c r="B1135" s="55" t="s">
        <v>1011</v>
      </c>
      <c r="C1135" s="55" t="s">
        <v>1012</v>
      </c>
      <c r="D1135" s="55" t="s">
        <v>14</v>
      </c>
      <c r="E1135" s="55">
        <v>463</v>
      </c>
      <c r="F1135" s="55">
        <v>2004</v>
      </c>
      <c r="G1135" s="110">
        <v>2004</v>
      </c>
      <c r="H1135" s="110"/>
      <c r="I1135" s="55">
        <v>10</v>
      </c>
      <c r="J1135" s="55">
        <v>4630</v>
      </c>
      <c r="K1135" s="55">
        <v>4630</v>
      </c>
    </row>
    <row r="1136" spans="1:11" ht="15">
      <c r="A1136" s="55"/>
      <c r="B1136" s="55"/>
      <c r="C1136" s="55">
        <v>101630433</v>
      </c>
      <c r="D1136" s="55"/>
      <c r="E1136" s="55"/>
      <c r="F1136" s="55"/>
      <c r="G1136" s="110"/>
      <c r="H1136" s="110"/>
      <c r="I1136" s="55"/>
      <c r="J1136" s="55"/>
      <c r="K1136" s="55"/>
    </row>
    <row r="1137" spans="1:11" ht="15">
      <c r="A1137" s="55">
        <v>167</v>
      </c>
      <c r="B1137" s="55" t="s">
        <v>1011</v>
      </c>
      <c r="C1137" s="55">
        <v>101630436</v>
      </c>
      <c r="D1137" s="55" t="s">
        <v>14</v>
      </c>
      <c r="E1137" s="55">
        <v>463</v>
      </c>
      <c r="F1137" s="55">
        <v>2004</v>
      </c>
      <c r="G1137" s="110">
        <v>2004</v>
      </c>
      <c r="H1137" s="110"/>
      <c r="I1137" s="55">
        <v>1</v>
      </c>
      <c r="J1137" s="55">
        <v>463</v>
      </c>
      <c r="K1137" s="55">
        <v>463</v>
      </c>
    </row>
    <row r="1138" spans="1:11" ht="15">
      <c r="A1138" s="55">
        <v>168</v>
      </c>
      <c r="B1138" s="55" t="s">
        <v>1011</v>
      </c>
      <c r="C1138" s="55">
        <v>101630438</v>
      </c>
      <c r="D1138" s="55" t="s">
        <v>14</v>
      </c>
      <c r="E1138" s="55">
        <v>463</v>
      </c>
      <c r="F1138" s="55">
        <v>2004</v>
      </c>
      <c r="G1138" s="110">
        <v>2004</v>
      </c>
      <c r="H1138" s="110"/>
      <c r="I1138" s="55">
        <v>1</v>
      </c>
      <c r="J1138" s="55">
        <v>463</v>
      </c>
      <c r="K1138" s="55">
        <v>463</v>
      </c>
    </row>
    <row r="1139" spans="1:11" ht="15">
      <c r="A1139" s="55">
        <v>169</v>
      </c>
      <c r="B1139" s="55" t="s">
        <v>979</v>
      </c>
      <c r="C1139" s="55">
        <v>101630443</v>
      </c>
      <c r="D1139" s="55" t="s">
        <v>14</v>
      </c>
      <c r="E1139" s="55">
        <v>545</v>
      </c>
      <c r="F1139" s="55">
        <v>2004</v>
      </c>
      <c r="G1139" s="110">
        <v>2004</v>
      </c>
      <c r="H1139" s="110"/>
      <c r="I1139" s="55">
        <v>1</v>
      </c>
      <c r="J1139" s="55">
        <v>545</v>
      </c>
      <c r="K1139" s="55">
        <v>545</v>
      </c>
    </row>
    <row r="1140" spans="1:11" ht="15">
      <c r="A1140" s="55">
        <v>170</v>
      </c>
      <c r="B1140" s="55" t="s">
        <v>979</v>
      </c>
      <c r="C1140" s="55">
        <v>101630444</v>
      </c>
      <c r="D1140" s="55" t="s">
        <v>14</v>
      </c>
      <c r="E1140" s="55">
        <v>545</v>
      </c>
      <c r="F1140" s="55">
        <v>2004</v>
      </c>
      <c r="G1140" s="110">
        <v>2004</v>
      </c>
      <c r="H1140" s="110"/>
      <c r="I1140" s="55">
        <v>1</v>
      </c>
      <c r="J1140" s="55">
        <v>545</v>
      </c>
      <c r="K1140" s="55">
        <v>545</v>
      </c>
    </row>
    <row r="1141" spans="1:11" ht="15">
      <c r="A1141" s="55">
        <v>171</v>
      </c>
      <c r="B1141" s="55" t="s">
        <v>256</v>
      </c>
      <c r="C1141" s="55">
        <v>101630414</v>
      </c>
      <c r="D1141" s="55" t="s">
        <v>14</v>
      </c>
      <c r="E1141" s="55">
        <v>96</v>
      </c>
      <c r="F1141" s="55">
        <v>1985</v>
      </c>
      <c r="G1141" s="110">
        <v>1985</v>
      </c>
      <c r="H1141" s="110"/>
      <c r="I1141" s="55">
        <v>1</v>
      </c>
      <c r="J1141" s="55">
        <v>96</v>
      </c>
      <c r="K1141" s="55">
        <v>96</v>
      </c>
    </row>
    <row r="1142" spans="1:11" ht="15">
      <c r="A1142" s="55">
        <v>172</v>
      </c>
      <c r="B1142" s="55" t="s">
        <v>1010</v>
      </c>
      <c r="C1142" s="55" t="s">
        <v>1013</v>
      </c>
      <c r="D1142" s="55" t="s">
        <v>14</v>
      </c>
      <c r="E1142" s="55">
        <v>526</v>
      </c>
      <c r="F1142" s="55">
        <v>2006</v>
      </c>
      <c r="G1142" s="110">
        <v>2006</v>
      </c>
      <c r="H1142" s="110"/>
      <c r="I1142" s="55">
        <v>10</v>
      </c>
      <c r="J1142" s="55">
        <v>5260</v>
      </c>
      <c r="K1142" s="55">
        <v>5260</v>
      </c>
    </row>
    <row r="1143" spans="1:11" ht="15">
      <c r="A1143" s="55"/>
      <c r="B1143" s="55"/>
      <c r="C1143" s="55">
        <v>101630487</v>
      </c>
      <c r="D1143" s="55"/>
      <c r="E1143" s="55"/>
      <c r="F1143" s="55"/>
      <c r="G1143" s="110"/>
      <c r="H1143" s="110"/>
      <c r="I1143" s="55"/>
      <c r="J1143" s="55"/>
      <c r="K1143" s="55"/>
    </row>
    <row r="1144" spans="1:11" ht="15">
      <c r="A1144" s="55">
        <v>173</v>
      </c>
      <c r="B1144" s="55" t="s">
        <v>1010</v>
      </c>
      <c r="C1144" s="55" t="s">
        <v>1014</v>
      </c>
      <c r="D1144" s="55" t="s">
        <v>14</v>
      </c>
      <c r="E1144" s="55">
        <v>526</v>
      </c>
      <c r="F1144" s="55">
        <v>2006</v>
      </c>
      <c r="G1144" s="110">
        <v>2006</v>
      </c>
      <c r="H1144" s="110"/>
      <c r="I1144" s="55">
        <v>4</v>
      </c>
      <c r="J1144" s="55">
        <v>2104</v>
      </c>
      <c r="K1144" s="55">
        <v>2104</v>
      </c>
    </row>
    <row r="1145" spans="1:11" ht="15">
      <c r="A1145" s="55"/>
      <c r="B1145" s="55"/>
      <c r="C1145" s="55">
        <v>101630492</v>
      </c>
      <c r="D1145" s="55"/>
      <c r="E1145" s="55"/>
      <c r="F1145" s="55"/>
      <c r="G1145" s="110"/>
      <c r="H1145" s="110"/>
      <c r="I1145" s="55"/>
      <c r="J1145" s="55"/>
      <c r="K1145" s="55"/>
    </row>
    <row r="1146" spans="1:11" ht="15">
      <c r="A1146" s="55">
        <v>174</v>
      </c>
      <c r="B1146" s="55" t="s">
        <v>963</v>
      </c>
      <c r="C1146" s="55">
        <v>101630493</v>
      </c>
      <c r="D1146" s="55" t="s">
        <v>14</v>
      </c>
      <c r="E1146" s="55">
        <v>593</v>
      </c>
      <c r="F1146" s="55">
        <v>2006</v>
      </c>
      <c r="G1146" s="110">
        <v>2006</v>
      </c>
      <c r="H1146" s="110"/>
      <c r="I1146" s="55">
        <v>1</v>
      </c>
      <c r="J1146" s="55">
        <v>593</v>
      </c>
      <c r="K1146" s="55">
        <v>593</v>
      </c>
    </row>
    <row r="1147" spans="1:11" ht="15">
      <c r="A1147" s="55">
        <v>175</v>
      </c>
      <c r="B1147" s="55" t="s">
        <v>963</v>
      </c>
      <c r="C1147" s="55">
        <v>101630494</v>
      </c>
      <c r="D1147" s="55" t="s">
        <v>14</v>
      </c>
      <c r="E1147" s="55">
        <v>593</v>
      </c>
      <c r="F1147" s="55">
        <v>2006</v>
      </c>
      <c r="G1147" s="110">
        <v>2006</v>
      </c>
      <c r="H1147" s="110"/>
      <c r="I1147" s="55">
        <v>1</v>
      </c>
      <c r="J1147" s="55">
        <v>593</v>
      </c>
      <c r="K1147" s="55">
        <v>593</v>
      </c>
    </row>
    <row r="1148" spans="1:11" ht="15">
      <c r="A1148" s="55">
        <v>176</v>
      </c>
      <c r="B1148" s="55" t="s">
        <v>1015</v>
      </c>
      <c r="C1148" s="55" t="s">
        <v>1016</v>
      </c>
      <c r="D1148" s="55" t="s">
        <v>14</v>
      </c>
      <c r="E1148" s="55">
        <v>237</v>
      </c>
      <c r="F1148" s="55">
        <v>2006</v>
      </c>
      <c r="G1148" s="110">
        <v>2006</v>
      </c>
      <c r="H1148" s="110"/>
      <c r="I1148" s="55">
        <v>10</v>
      </c>
      <c r="J1148" s="55">
        <v>2370</v>
      </c>
      <c r="K1148" s="55">
        <v>2370</v>
      </c>
    </row>
    <row r="1149" spans="1:11" ht="15">
      <c r="A1149" s="55"/>
      <c r="B1149" s="55"/>
      <c r="C1149" s="55">
        <v>101630504</v>
      </c>
      <c r="D1149" s="55"/>
      <c r="E1149" s="55"/>
      <c r="F1149" s="55"/>
      <c r="G1149" s="110"/>
      <c r="H1149" s="110"/>
      <c r="I1149" s="55"/>
      <c r="J1149" s="55"/>
      <c r="K1149" s="55"/>
    </row>
    <row r="1150" spans="1:11" ht="15">
      <c r="A1150" s="55">
        <v>177</v>
      </c>
      <c r="B1150" s="55" t="s">
        <v>1004</v>
      </c>
      <c r="C1150" s="55">
        <v>101630505</v>
      </c>
      <c r="D1150" s="55" t="s">
        <v>14</v>
      </c>
      <c r="E1150" s="55">
        <v>715</v>
      </c>
      <c r="F1150" s="55">
        <v>2006</v>
      </c>
      <c r="G1150" s="110">
        <v>2006</v>
      </c>
      <c r="H1150" s="110"/>
      <c r="I1150" s="55">
        <v>1</v>
      </c>
      <c r="J1150" s="55">
        <v>715</v>
      </c>
      <c r="K1150" s="55">
        <v>715</v>
      </c>
    </row>
    <row r="1151" spans="1:11" ht="15">
      <c r="A1151" s="55">
        <v>178</v>
      </c>
      <c r="B1151" s="55" t="s">
        <v>1004</v>
      </c>
      <c r="C1151" s="55">
        <v>101630506</v>
      </c>
      <c r="D1151" s="55" t="s">
        <v>14</v>
      </c>
      <c r="E1151" s="55">
        <v>715</v>
      </c>
      <c r="F1151" s="55">
        <v>2006</v>
      </c>
      <c r="G1151" s="110">
        <v>2006</v>
      </c>
      <c r="H1151" s="110"/>
      <c r="I1151" s="55">
        <v>1</v>
      </c>
      <c r="J1151" s="55">
        <v>715</v>
      </c>
      <c r="K1151" s="55">
        <v>715</v>
      </c>
    </row>
    <row r="1152" spans="1:11" ht="15">
      <c r="A1152" s="55">
        <v>179</v>
      </c>
      <c r="B1152" s="55" t="s">
        <v>37</v>
      </c>
      <c r="C1152" s="55">
        <v>101630507</v>
      </c>
      <c r="D1152" s="55" t="s">
        <v>14</v>
      </c>
      <c r="E1152" s="55">
        <v>286</v>
      </c>
      <c r="F1152" s="55">
        <v>2006</v>
      </c>
      <c r="G1152" s="110">
        <v>2006</v>
      </c>
      <c r="H1152" s="110"/>
      <c r="I1152" s="55">
        <v>1</v>
      </c>
      <c r="J1152" s="55">
        <v>286</v>
      </c>
      <c r="K1152" s="55">
        <v>286</v>
      </c>
    </row>
    <row r="1153" spans="1:11" ht="15">
      <c r="A1153" s="55">
        <v>180</v>
      </c>
      <c r="B1153" s="55" t="s">
        <v>44</v>
      </c>
      <c r="C1153" s="55">
        <v>101630508</v>
      </c>
      <c r="D1153" s="55" t="s">
        <v>14</v>
      </c>
      <c r="E1153" s="55">
        <v>180</v>
      </c>
      <c r="F1153" s="55">
        <v>2006</v>
      </c>
      <c r="G1153" s="110">
        <v>2006</v>
      </c>
      <c r="H1153" s="110"/>
      <c r="I1153" s="55">
        <v>1</v>
      </c>
      <c r="J1153" s="55">
        <v>180</v>
      </c>
      <c r="K1153" s="55">
        <v>180</v>
      </c>
    </row>
    <row r="1154" spans="1:11" ht="15">
      <c r="A1154" s="55">
        <v>181</v>
      </c>
      <c r="B1154" s="55" t="s">
        <v>44</v>
      </c>
      <c r="C1154" s="55">
        <v>101630509</v>
      </c>
      <c r="D1154" s="55" t="s">
        <v>14</v>
      </c>
      <c r="E1154" s="55">
        <v>180</v>
      </c>
      <c r="F1154" s="55">
        <v>2006</v>
      </c>
      <c r="G1154" s="110">
        <v>2006</v>
      </c>
      <c r="H1154" s="110"/>
      <c r="I1154" s="55">
        <v>1</v>
      </c>
      <c r="J1154" s="55">
        <v>180</v>
      </c>
      <c r="K1154" s="55">
        <v>180</v>
      </c>
    </row>
    <row r="1155" spans="1:11" ht="15">
      <c r="A1155" s="55">
        <v>182</v>
      </c>
      <c r="B1155" s="55" t="s">
        <v>979</v>
      </c>
      <c r="C1155" s="55" t="s">
        <v>1017</v>
      </c>
      <c r="D1155" s="55" t="s">
        <v>14</v>
      </c>
      <c r="E1155" s="55">
        <v>533</v>
      </c>
      <c r="F1155" s="55">
        <v>2006</v>
      </c>
      <c r="G1155" s="110">
        <v>2006</v>
      </c>
      <c r="H1155" s="110"/>
      <c r="I1155" s="55">
        <v>4</v>
      </c>
      <c r="J1155" s="55">
        <v>2132</v>
      </c>
      <c r="K1155" s="55">
        <v>2132</v>
      </c>
    </row>
    <row r="1156" spans="1:11" ht="15">
      <c r="A1156" s="55"/>
      <c r="B1156" s="55"/>
      <c r="C1156" s="55">
        <v>101630515</v>
      </c>
      <c r="D1156" s="55"/>
      <c r="E1156" s="55"/>
      <c r="F1156" s="55"/>
      <c r="G1156" s="110"/>
      <c r="H1156" s="110"/>
      <c r="I1156" s="55"/>
      <c r="J1156" s="55"/>
      <c r="K1156" s="55"/>
    </row>
    <row r="1157" spans="1:11" ht="15">
      <c r="A1157" s="55">
        <v>183</v>
      </c>
      <c r="B1157" s="55" t="s">
        <v>979</v>
      </c>
      <c r="C1157" s="55" t="s">
        <v>1018</v>
      </c>
      <c r="D1157" s="55" t="s">
        <v>14</v>
      </c>
      <c r="E1157" s="55">
        <v>695</v>
      </c>
      <c r="F1157" s="55">
        <v>2006</v>
      </c>
      <c r="G1157" s="110">
        <v>2006</v>
      </c>
      <c r="H1157" s="110"/>
      <c r="I1157" s="55">
        <v>3</v>
      </c>
      <c r="J1157" s="55">
        <v>2085</v>
      </c>
      <c r="K1157" s="55">
        <v>2085</v>
      </c>
    </row>
    <row r="1158" spans="1:11" ht="15">
      <c r="A1158" s="55"/>
      <c r="B1158" s="55"/>
      <c r="C1158" s="55">
        <v>101630518</v>
      </c>
      <c r="D1158" s="55"/>
      <c r="E1158" s="55"/>
      <c r="F1158" s="55"/>
      <c r="G1158" s="110"/>
      <c r="H1158" s="110"/>
      <c r="I1158" s="55"/>
      <c r="J1158" s="55"/>
      <c r="K1158" s="55"/>
    </row>
    <row r="1159" spans="1:11" ht="15">
      <c r="A1159" s="55"/>
      <c r="B1159" s="57" t="s">
        <v>503</v>
      </c>
      <c r="C1159" s="57"/>
      <c r="D1159" s="57"/>
      <c r="E1159" s="57"/>
      <c r="F1159" s="57"/>
      <c r="G1159" s="105"/>
      <c r="H1159" s="105"/>
      <c r="I1159" s="57"/>
      <c r="J1159" s="57">
        <f>SUM(J1135:J1158)</f>
        <v>23955</v>
      </c>
      <c r="K1159" s="57">
        <f>SUM(K1135:K1158)</f>
        <v>23955</v>
      </c>
    </row>
    <row r="1160" spans="1:11" ht="15">
      <c r="A1160" s="55"/>
      <c r="B1160" s="55"/>
      <c r="C1160" s="106" t="s">
        <v>177</v>
      </c>
      <c r="D1160" s="107"/>
      <c r="E1160" s="107"/>
      <c r="F1160" s="107"/>
      <c r="G1160" s="107"/>
      <c r="H1160" s="107"/>
      <c r="I1160" s="108"/>
      <c r="J1160" s="55"/>
      <c r="K1160" s="55"/>
    </row>
    <row r="1161" spans="1:11" ht="15">
      <c r="A1161" s="55">
        <v>184</v>
      </c>
      <c r="B1161" s="55" t="s">
        <v>1019</v>
      </c>
      <c r="C1161" s="55">
        <v>101630098</v>
      </c>
      <c r="D1161" s="55" t="s">
        <v>14</v>
      </c>
      <c r="E1161" s="55">
        <v>58</v>
      </c>
      <c r="F1161" s="55">
        <v>1984</v>
      </c>
      <c r="G1161" s="110">
        <v>1984</v>
      </c>
      <c r="H1161" s="110"/>
      <c r="I1161" s="55">
        <v>1</v>
      </c>
      <c r="J1161" s="55">
        <v>58</v>
      </c>
      <c r="K1161" s="55">
        <v>58</v>
      </c>
    </row>
    <row r="1162" spans="1:11" ht="15">
      <c r="A1162" s="55">
        <v>185</v>
      </c>
      <c r="B1162" s="55" t="s">
        <v>1019</v>
      </c>
      <c r="C1162" s="55">
        <v>101630099</v>
      </c>
      <c r="D1162" s="55" t="s">
        <v>14</v>
      </c>
      <c r="E1162" s="55">
        <v>58</v>
      </c>
      <c r="F1162" s="55">
        <v>1984</v>
      </c>
      <c r="G1162" s="110">
        <v>1984</v>
      </c>
      <c r="H1162" s="110"/>
      <c r="I1162" s="55">
        <v>1</v>
      </c>
      <c r="J1162" s="55">
        <v>58</v>
      </c>
      <c r="K1162" s="55">
        <v>58</v>
      </c>
    </row>
    <row r="1163" spans="1:11" ht="15">
      <c r="A1163" s="55">
        <v>186</v>
      </c>
      <c r="B1163" s="55" t="s">
        <v>1019</v>
      </c>
      <c r="C1163" s="55">
        <v>101630100</v>
      </c>
      <c r="D1163" s="55" t="s">
        <v>14</v>
      </c>
      <c r="E1163" s="55">
        <v>52</v>
      </c>
      <c r="F1163" s="55">
        <v>1984</v>
      </c>
      <c r="G1163" s="110">
        <v>1984</v>
      </c>
      <c r="H1163" s="110"/>
      <c r="I1163" s="55">
        <v>1</v>
      </c>
      <c r="J1163" s="55">
        <v>52</v>
      </c>
      <c r="K1163" s="55">
        <v>52</v>
      </c>
    </row>
    <row r="1164" spans="1:11" ht="15">
      <c r="A1164" s="55">
        <v>187</v>
      </c>
      <c r="B1164" s="55" t="s">
        <v>998</v>
      </c>
      <c r="C1164" s="55">
        <v>101630101</v>
      </c>
      <c r="D1164" s="55" t="s">
        <v>14</v>
      </c>
      <c r="E1164" s="55">
        <v>45</v>
      </c>
      <c r="F1164" s="55">
        <v>1984</v>
      </c>
      <c r="G1164" s="110">
        <v>1984</v>
      </c>
      <c r="H1164" s="110"/>
      <c r="I1164" s="55">
        <v>1</v>
      </c>
      <c r="J1164" s="55">
        <v>45</v>
      </c>
      <c r="K1164" s="55">
        <v>45</v>
      </c>
    </row>
    <row r="1165" spans="1:11" ht="15">
      <c r="A1165" s="55">
        <v>188</v>
      </c>
      <c r="B1165" s="55" t="s">
        <v>978</v>
      </c>
      <c r="C1165" s="55">
        <v>101630102</v>
      </c>
      <c r="D1165" s="55" t="s">
        <v>14</v>
      </c>
      <c r="E1165" s="55">
        <v>96</v>
      </c>
      <c r="F1165" s="55">
        <v>1982</v>
      </c>
      <c r="G1165" s="110">
        <v>1982</v>
      </c>
      <c r="H1165" s="110"/>
      <c r="I1165" s="55">
        <v>1</v>
      </c>
      <c r="J1165" s="55">
        <v>96</v>
      </c>
      <c r="K1165" s="55">
        <v>96</v>
      </c>
    </row>
    <row r="1166" spans="1:11" ht="15">
      <c r="A1166" s="55">
        <v>189</v>
      </c>
      <c r="B1166" s="55" t="s">
        <v>978</v>
      </c>
      <c r="C1166" s="55">
        <v>101630103</v>
      </c>
      <c r="D1166" s="55" t="s">
        <v>14</v>
      </c>
      <c r="E1166" s="55">
        <v>96</v>
      </c>
      <c r="F1166" s="55">
        <v>1982</v>
      </c>
      <c r="G1166" s="110">
        <v>1982</v>
      </c>
      <c r="H1166" s="110"/>
      <c r="I1166" s="55">
        <v>1</v>
      </c>
      <c r="J1166" s="55">
        <v>96</v>
      </c>
      <c r="K1166" s="55">
        <v>96</v>
      </c>
    </row>
    <row r="1167" spans="1:11" ht="15">
      <c r="A1167" s="55">
        <v>190</v>
      </c>
      <c r="B1167" s="55" t="s">
        <v>1008</v>
      </c>
      <c r="C1167" s="55">
        <v>101630106</v>
      </c>
      <c r="D1167" s="55" t="s">
        <v>14</v>
      </c>
      <c r="E1167" s="55">
        <v>44</v>
      </c>
      <c r="F1167" s="55">
        <v>1984</v>
      </c>
      <c r="G1167" s="110">
        <v>1984</v>
      </c>
      <c r="H1167" s="110"/>
      <c r="I1167" s="55">
        <v>1</v>
      </c>
      <c r="J1167" s="55">
        <v>44</v>
      </c>
      <c r="K1167" s="55">
        <v>44</v>
      </c>
    </row>
    <row r="1168" spans="1:11" ht="15">
      <c r="A1168" s="55">
        <v>191</v>
      </c>
      <c r="B1168" s="55" t="s">
        <v>991</v>
      </c>
      <c r="C1168" s="55">
        <v>101630107</v>
      </c>
      <c r="D1168" s="55" t="s">
        <v>14</v>
      </c>
      <c r="E1168" s="55">
        <v>171</v>
      </c>
      <c r="F1168" s="55">
        <v>1989</v>
      </c>
      <c r="G1168" s="110">
        <v>1989</v>
      </c>
      <c r="H1168" s="110"/>
      <c r="I1168" s="55">
        <v>1</v>
      </c>
      <c r="J1168" s="55">
        <v>171</v>
      </c>
      <c r="K1168" s="55">
        <v>171</v>
      </c>
    </row>
    <row r="1169" spans="1:11" ht="15">
      <c r="A1169" s="55">
        <v>192</v>
      </c>
      <c r="B1169" s="55" t="s">
        <v>991</v>
      </c>
      <c r="C1169" s="55">
        <v>101630108</v>
      </c>
      <c r="D1169" s="55" t="s">
        <v>14</v>
      </c>
      <c r="E1169" s="55">
        <v>171</v>
      </c>
      <c r="F1169" s="55">
        <v>1989</v>
      </c>
      <c r="G1169" s="110">
        <v>1989</v>
      </c>
      <c r="H1169" s="110"/>
      <c r="I1169" s="55">
        <v>1</v>
      </c>
      <c r="J1169" s="55">
        <v>171</v>
      </c>
      <c r="K1169" s="55">
        <v>171</v>
      </c>
    </row>
    <row r="1170" spans="1:11" ht="15">
      <c r="A1170" s="55">
        <v>193</v>
      </c>
      <c r="B1170" s="55" t="s">
        <v>160</v>
      </c>
      <c r="C1170" s="55">
        <v>101630109</v>
      </c>
      <c r="D1170" s="55" t="s">
        <v>14</v>
      </c>
      <c r="E1170" s="55">
        <v>122</v>
      </c>
      <c r="F1170" s="55">
        <v>1989</v>
      </c>
      <c r="G1170" s="110">
        <v>1989</v>
      </c>
      <c r="H1170" s="110"/>
      <c r="I1170" s="55">
        <v>1</v>
      </c>
      <c r="J1170" s="55">
        <v>122</v>
      </c>
      <c r="K1170" s="55">
        <v>122</v>
      </c>
    </row>
    <row r="1171" spans="1:11" ht="15">
      <c r="A1171" s="55">
        <v>194</v>
      </c>
      <c r="B1171" s="55" t="s">
        <v>960</v>
      </c>
      <c r="C1171" s="55">
        <v>101630110</v>
      </c>
      <c r="D1171" s="55" t="s">
        <v>14</v>
      </c>
      <c r="E1171" s="55">
        <v>58</v>
      </c>
      <c r="F1171" s="55">
        <v>1989</v>
      </c>
      <c r="G1171" s="110">
        <v>1989</v>
      </c>
      <c r="H1171" s="110"/>
      <c r="I1171" s="55">
        <v>1</v>
      </c>
      <c r="J1171" s="55">
        <v>58</v>
      </c>
      <c r="K1171" s="55">
        <v>58</v>
      </c>
    </row>
    <row r="1172" spans="1:11" ht="15">
      <c r="A1172" s="55">
        <v>195</v>
      </c>
      <c r="B1172" s="55" t="s">
        <v>960</v>
      </c>
      <c r="C1172" s="55">
        <v>101630111</v>
      </c>
      <c r="D1172" s="55" t="s">
        <v>14</v>
      </c>
      <c r="E1172" s="55">
        <v>58</v>
      </c>
      <c r="F1172" s="55">
        <v>1989</v>
      </c>
      <c r="G1172" s="110">
        <v>1989</v>
      </c>
      <c r="H1172" s="110"/>
      <c r="I1172" s="55">
        <v>1</v>
      </c>
      <c r="J1172" s="55">
        <v>58</v>
      </c>
      <c r="K1172" s="55">
        <v>58</v>
      </c>
    </row>
    <row r="1173" spans="1:11" ht="15">
      <c r="A1173" s="55">
        <v>196</v>
      </c>
      <c r="B1173" s="55" t="s">
        <v>994</v>
      </c>
      <c r="C1173" s="55">
        <v>101630112</v>
      </c>
      <c r="D1173" s="55" t="s">
        <v>14</v>
      </c>
      <c r="E1173" s="55">
        <v>103</v>
      </c>
      <c r="F1173" s="55">
        <v>1989</v>
      </c>
      <c r="G1173" s="110">
        <v>1989</v>
      </c>
      <c r="H1173" s="110"/>
      <c r="I1173" s="55">
        <v>1</v>
      </c>
      <c r="J1173" s="55">
        <v>103</v>
      </c>
      <c r="K1173" s="55">
        <v>103</v>
      </c>
    </row>
    <row r="1174" spans="1:11" ht="15">
      <c r="A1174" s="55"/>
      <c r="B1174" s="57" t="s">
        <v>503</v>
      </c>
      <c r="C1174" s="57"/>
      <c r="D1174" s="57"/>
      <c r="E1174" s="57"/>
      <c r="F1174" s="57"/>
      <c r="G1174" s="105"/>
      <c r="H1174" s="105"/>
      <c r="I1174" s="57"/>
      <c r="J1174" s="57">
        <f>SUM(J1161:J1173)</f>
        <v>1132</v>
      </c>
      <c r="K1174" s="57">
        <f>SUM(K1161:K1173)</f>
        <v>1132</v>
      </c>
    </row>
    <row r="1175" spans="1:11" ht="15">
      <c r="A1175" s="55"/>
      <c r="B1175" s="55"/>
      <c r="C1175" s="106" t="s">
        <v>118</v>
      </c>
      <c r="D1175" s="107"/>
      <c r="E1175" s="107"/>
      <c r="F1175" s="107"/>
      <c r="G1175" s="107"/>
      <c r="H1175" s="107"/>
      <c r="I1175" s="108"/>
      <c r="J1175" s="55"/>
      <c r="K1175" s="55"/>
    </row>
    <row r="1176" spans="1:11" ht="15">
      <c r="A1176" s="55">
        <v>197</v>
      </c>
      <c r="B1176" s="55" t="s">
        <v>998</v>
      </c>
      <c r="C1176" s="55">
        <v>101630137</v>
      </c>
      <c r="D1176" s="55" t="s">
        <v>14</v>
      </c>
      <c r="E1176" s="55">
        <v>45</v>
      </c>
      <c r="F1176" s="55">
        <v>1985</v>
      </c>
      <c r="G1176" s="110">
        <v>1985</v>
      </c>
      <c r="H1176" s="110"/>
      <c r="I1176" s="55">
        <v>1</v>
      </c>
      <c r="J1176" s="55">
        <v>45</v>
      </c>
      <c r="K1176" s="55">
        <v>45</v>
      </c>
    </row>
    <row r="1177" spans="1:11" ht="15">
      <c r="A1177" s="55">
        <v>198</v>
      </c>
      <c r="B1177" s="55" t="s">
        <v>994</v>
      </c>
      <c r="C1177" s="55">
        <v>101630138</v>
      </c>
      <c r="D1177" s="55" t="s">
        <v>14</v>
      </c>
      <c r="E1177" s="55">
        <v>82</v>
      </c>
      <c r="F1177" s="55">
        <v>1985</v>
      </c>
      <c r="G1177" s="110">
        <v>1985</v>
      </c>
      <c r="H1177" s="110"/>
      <c r="I1177" s="55">
        <v>1</v>
      </c>
      <c r="J1177" s="55">
        <v>82</v>
      </c>
      <c r="K1177" s="55">
        <v>82</v>
      </c>
    </row>
    <row r="1178" spans="1:11" ht="15">
      <c r="A1178" s="55">
        <v>199</v>
      </c>
      <c r="B1178" s="55" t="s">
        <v>994</v>
      </c>
      <c r="C1178" s="55">
        <v>101630139</v>
      </c>
      <c r="D1178" s="55" t="s">
        <v>14</v>
      </c>
      <c r="E1178" s="55">
        <v>82</v>
      </c>
      <c r="F1178" s="55">
        <v>1985</v>
      </c>
      <c r="G1178" s="110">
        <v>1985</v>
      </c>
      <c r="H1178" s="110"/>
      <c r="I1178" s="55">
        <v>1</v>
      </c>
      <c r="J1178" s="55">
        <v>82</v>
      </c>
      <c r="K1178" s="55">
        <v>82</v>
      </c>
    </row>
    <row r="1179" spans="1:11" ht="15">
      <c r="A1179" s="55">
        <v>200</v>
      </c>
      <c r="B1179" s="55" t="s">
        <v>994</v>
      </c>
      <c r="C1179" s="55">
        <v>101630140</v>
      </c>
      <c r="D1179" s="55" t="s">
        <v>14</v>
      </c>
      <c r="E1179" s="55">
        <v>82</v>
      </c>
      <c r="F1179" s="55">
        <v>1985</v>
      </c>
      <c r="G1179" s="110">
        <v>1985</v>
      </c>
      <c r="H1179" s="110"/>
      <c r="I1179" s="55">
        <v>1</v>
      </c>
      <c r="J1179" s="55">
        <v>82</v>
      </c>
      <c r="K1179" s="55">
        <v>82</v>
      </c>
    </row>
    <row r="1180" spans="1:11" ht="15">
      <c r="A1180" s="55">
        <v>201</v>
      </c>
      <c r="B1180" s="55" t="s">
        <v>994</v>
      </c>
      <c r="C1180" s="55">
        <v>101630142</v>
      </c>
      <c r="D1180" s="55" t="s">
        <v>14</v>
      </c>
      <c r="E1180" s="55">
        <v>82</v>
      </c>
      <c r="F1180" s="55">
        <v>1985</v>
      </c>
      <c r="G1180" s="110">
        <v>1985</v>
      </c>
      <c r="H1180" s="110"/>
      <c r="I1180" s="55">
        <v>1</v>
      </c>
      <c r="J1180" s="55">
        <v>82</v>
      </c>
      <c r="K1180" s="55">
        <v>82</v>
      </c>
    </row>
    <row r="1181" spans="1:11" ht="15">
      <c r="A1181" s="55">
        <v>202</v>
      </c>
      <c r="B1181" s="55" t="s">
        <v>994</v>
      </c>
      <c r="C1181" s="55">
        <v>101630143</v>
      </c>
      <c r="D1181" s="55" t="s">
        <v>14</v>
      </c>
      <c r="E1181" s="55">
        <v>82</v>
      </c>
      <c r="F1181" s="55">
        <v>1985</v>
      </c>
      <c r="G1181" s="110">
        <v>1985</v>
      </c>
      <c r="H1181" s="110"/>
      <c r="I1181" s="55">
        <v>1</v>
      </c>
      <c r="J1181" s="55">
        <v>82</v>
      </c>
      <c r="K1181" s="55">
        <v>82</v>
      </c>
    </row>
    <row r="1182" spans="1:11" ht="15">
      <c r="A1182" s="55">
        <v>203</v>
      </c>
      <c r="B1182" s="55" t="s">
        <v>995</v>
      </c>
      <c r="C1182" s="55">
        <v>101630145</v>
      </c>
      <c r="D1182" s="55" t="s">
        <v>14</v>
      </c>
      <c r="E1182" s="55">
        <v>79</v>
      </c>
      <c r="F1182" s="55">
        <v>1985</v>
      </c>
      <c r="G1182" s="110">
        <v>1985</v>
      </c>
      <c r="H1182" s="110"/>
      <c r="I1182" s="55">
        <v>1</v>
      </c>
      <c r="J1182" s="55">
        <v>79</v>
      </c>
      <c r="K1182" s="55">
        <v>79</v>
      </c>
    </row>
    <row r="1183" spans="1:11" ht="15">
      <c r="A1183" s="55">
        <v>204</v>
      </c>
      <c r="B1183" s="55" t="s">
        <v>995</v>
      </c>
      <c r="C1183" s="55">
        <v>101630146</v>
      </c>
      <c r="D1183" s="55" t="s">
        <v>14</v>
      </c>
      <c r="E1183" s="55">
        <v>79</v>
      </c>
      <c r="F1183" s="55">
        <v>1985</v>
      </c>
      <c r="G1183" s="110">
        <v>1985</v>
      </c>
      <c r="H1183" s="110"/>
      <c r="I1183" s="55">
        <v>1</v>
      </c>
      <c r="J1183" s="55">
        <v>79</v>
      </c>
      <c r="K1183" s="55">
        <v>79</v>
      </c>
    </row>
    <row r="1184" spans="1:11" ht="15">
      <c r="A1184" s="55">
        <v>205</v>
      </c>
      <c r="B1184" s="55" t="s">
        <v>995</v>
      </c>
      <c r="C1184" s="55">
        <v>101630147</v>
      </c>
      <c r="D1184" s="55" t="s">
        <v>14</v>
      </c>
      <c r="E1184" s="55">
        <v>79</v>
      </c>
      <c r="F1184" s="55">
        <v>1985</v>
      </c>
      <c r="G1184" s="110">
        <v>1985</v>
      </c>
      <c r="H1184" s="110"/>
      <c r="I1184" s="55">
        <v>1</v>
      </c>
      <c r="J1184" s="55">
        <v>79</v>
      </c>
      <c r="K1184" s="55">
        <v>79</v>
      </c>
    </row>
    <row r="1185" spans="1:11" ht="15">
      <c r="A1185" s="55">
        <v>206</v>
      </c>
      <c r="B1185" s="55" t="s">
        <v>960</v>
      </c>
      <c r="C1185" s="55" t="s">
        <v>1020</v>
      </c>
      <c r="D1185" s="55" t="s">
        <v>14</v>
      </c>
      <c r="E1185" s="55">
        <v>50</v>
      </c>
      <c r="F1185" s="55">
        <v>1985</v>
      </c>
      <c r="G1185" s="110">
        <v>1985</v>
      </c>
      <c r="H1185" s="110"/>
      <c r="I1185" s="55">
        <v>3</v>
      </c>
      <c r="J1185" s="55">
        <v>150</v>
      </c>
      <c r="K1185" s="55">
        <v>150</v>
      </c>
    </row>
    <row r="1186" spans="1:11" ht="15">
      <c r="A1186" s="55"/>
      <c r="B1186" s="55"/>
      <c r="C1186" s="55">
        <v>101630151</v>
      </c>
      <c r="D1186" s="55"/>
      <c r="E1186" s="55"/>
      <c r="F1186" s="55"/>
      <c r="G1186" s="110"/>
      <c r="H1186" s="110"/>
      <c r="I1186" s="55"/>
      <c r="J1186" s="55"/>
      <c r="K1186" s="55"/>
    </row>
    <row r="1187" spans="1:11" ht="15">
      <c r="A1187" s="55">
        <v>207</v>
      </c>
      <c r="B1187" s="55" t="s">
        <v>160</v>
      </c>
      <c r="C1187" s="55">
        <v>101630154</v>
      </c>
      <c r="D1187" s="55" t="s">
        <v>14</v>
      </c>
      <c r="E1187" s="55">
        <v>98</v>
      </c>
      <c r="F1187" s="55">
        <v>1985</v>
      </c>
      <c r="G1187" s="110">
        <v>1985</v>
      </c>
      <c r="H1187" s="110"/>
      <c r="I1187" s="55">
        <v>1</v>
      </c>
      <c r="J1187" s="55">
        <v>98</v>
      </c>
      <c r="K1187" s="55">
        <v>98</v>
      </c>
    </row>
    <row r="1188" spans="1:11" ht="15">
      <c r="A1188" s="55"/>
      <c r="B1188" s="57" t="s">
        <v>503</v>
      </c>
      <c r="C1188" s="57"/>
      <c r="D1188" s="57"/>
      <c r="E1188" s="57"/>
      <c r="F1188" s="57"/>
      <c r="G1188" s="105"/>
      <c r="H1188" s="105"/>
      <c r="I1188" s="57"/>
      <c r="J1188" s="57">
        <f>SUM(J1176:J1187)</f>
        <v>940</v>
      </c>
      <c r="K1188" s="57">
        <f>SUM(K1176:K1187)</f>
        <v>940</v>
      </c>
    </row>
    <row r="1189" spans="1:11" ht="15">
      <c r="A1189" s="55"/>
      <c r="B1189" s="55"/>
      <c r="C1189" s="106" t="s">
        <v>210</v>
      </c>
      <c r="D1189" s="107"/>
      <c r="E1189" s="107"/>
      <c r="F1189" s="107"/>
      <c r="G1189" s="107"/>
      <c r="H1189" s="107"/>
      <c r="I1189" s="108"/>
      <c r="J1189" s="55"/>
      <c r="K1189" s="55"/>
    </row>
    <row r="1190" spans="1:11" ht="15">
      <c r="A1190" s="55">
        <v>208</v>
      </c>
      <c r="B1190" s="55" t="s">
        <v>992</v>
      </c>
      <c r="C1190" s="55">
        <v>101630061</v>
      </c>
      <c r="D1190" s="55" t="s">
        <v>14</v>
      </c>
      <c r="E1190" s="55">
        <v>53</v>
      </c>
      <c r="F1190" s="55">
        <v>1965</v>
      </c>
      <c r="G1190" s="110">
        <v>1965</v>
      </c>
      <c r="H1190" s="110"/>
      <c r="I1190" s="55">
        <v>1</v>
      </c>
      <c r="J1190" s="55">
        <v>53</v>
      </c>
      <c r="K1190" s="55">
        <v>53</v>
      </c>
    </row>
    <row r="1191" spans="1:11" ht="15">
      <c r="A1191" s="55"/>
      <c r="B1191" s="57" t="s">
        <v>503</v>
      </c>
      <c r="C1191" s="57"/>
      <c r="D1191" s="57"/>
      <c r="E1191" s="57"/>
      <c r="F1191" s="57"/>
      <c r="G1191" s="105"/>
      <c r="H1191" s="105"/>
      <c r="I1191" s="57"/>
      <c r="J1191" s="57">
        <f>SUM(J1190)</f>
        <v>53</v>
      </c>
      <c r="K1191" s="57">
        <f>SUM(K1190)</f>
        <v>53</v>
      </c>
    </row>
    <row r="1192" spans="1:11" ht="15">
      <c r="A1192" s="55"/>
      <c r="B1192" s="55"/>
      <c r="C1192" s="106" t="s">
        <v>221</v>
      </c>
      <c r="D1192" s="107"/>
      <c r="E1192" s="107"/>
      <c r="F1192" s="107"/>
      <c r="G1192" s="107"/>
      <c r="H1192" s="107"/>
      <c r="I1192" s="108"/>
      <c r="J1192" s="55"/>
      <c r="K1192" s="55"/>
    </row>
    <row r="1193" spans="1:11" ht="15">
      <c r="A1193" s="55">
        <v>209</v>
      </c>
      <c r="B1193" s="55" t="s">
        <v>256</v>
      </c>
      <c r="C1193" s="55" t="s">
        <v>1021</v>
      </c>
      <c r="D1193" s="55" t="s">
        <v>14</v>
      </c>
      <c r="E1193" s="55">
        <v>56</v>
      </c>
      <c r="F1193" s="55">
        <v>1986</v>
      </c>
      <c r="G1193" s="110">
        <v>1986</v>
      </c>
      <c r="H1193" s="110"/>
      <c r="I1193" s="55">
        <v>4</v>
      </c>
      <c r="J1193" s="55">
        <v>224</v>
      </c>
      <c r="K1193" s="55">
        <v>224</v>
      </c>
    </row>
    <row r="1194" spans="1:11" ht="15">
      <c r="A1194" s="55"/>
      <c r="B1194" s="55"/>
      <c r="C1194" s="55">
        <v>101630017</v>
      </c>
      <c r="D1194" s="55"/>
      <c r="E1194" s="55"/>
      <c r="F1194" s="55"/>
      <c r="G1194" s="110"/>
      <c r="H1194" s="110"/>
      <c r="I1194" s="55"/>
      <c r="J1194" s="55"/>
      <c r="K1194" s="55"/>
    </row>
    <row r="1195" spans="1:11" ht="15">
      <c r="A1195" s="55">
        <v>210</v>
      </c>
      <c r="B1195" s="55" t="s">
        <v>995</v>
      </c>
      <c r="C1195" s="55" t="s">
        <v>1022</v>
      </c>
      <c r="D1195" s="55" t="s">
        <v>14</v>
      </c>
      <c r="E1195" s="55">
        <v>79</v>
      </c>
      <c r="F1195" s="55">
        <v>1986</v>
      </c>
      <c r="G1195" s="110">
        <v>1986</v>
      </c>
      <c r="H1195" s="110"/>
      <c r="I1195" s="55">
        <v>4</v>
      </c>
      <c r="J1195" s="55">
        <v>316</v>
      </c>
      <c r="K1195" s="55">
        <v>316</v>
      </c>
    </row>
    <row r="1196" spans="1:11" ht="15">
      <c r="A1196" s="55"/>
      <c r="B1196" s="55"/>
      <c r="C1196" s="55">
        <v>101630012</v>
      </c>
      <c r="D1196" s="55"/>
      <c r="E1196" s="55"/>
      <c r="F1196" s="55"/>
      <c r="G1196" s="110"/>
      <c r="H1196" s="110"/>
      <c r="I1196" s="55"/>
      <c r="J1196" s="55"/>
      <c r="K1196" s="55"/>
    </row>
    <row r="1197" spans="1:11" ht="15">
      <c r="A1197" s="55">
        <v>211</v>
      </c>
      <c r="B1197" s="55" t="s">
        <v>1023</v>
      </c>
      <c r="C1197" s="55">
        <v>101630007</v>
      </c>
      <c r="D1197" s="55" t="s">
        <v>14</v>
      </c>
      <c r="E1197" s="55">
        <v>47</v>
      </c>
      <c r="F1197" s="55">
        <v>1990</v>
      </c>
      <c r="G1197" s="110">
        <v>1990</v>
      </c>
      <c r="H1197" s="110"/>
      <c r="I1197" s="55">
        <v>1</v>
      </c>
      <c r="J1197" s="55">
        <v>47</v>
      </c>
      <c r="K1197" s="55">
        <v>47</v>
      </c>
    </row>
    <row r="1198" spans="1:11" ht="15">
      <c r="A1198" s="55">
        <v>212</v>
      </c>
      <c r="B1198" s="55" t="s">
        <v>1023</v>
      </c>
      <c r="C1198" s="55">
        <v>101630008</v>
      </c>
      <c r="D1198" s="55" t="s">
        <v>14</v>
      </c>
      <c r="E1198" s="55">
        <v>47</v>
      </c>
      <c r="F1198" s="55">
        <v>1990</v>
      </c>
      <c r="G1198" s="110">
        <v>1990</v>
      </c>
      <c r="H1198" s="110"/>
      <c r="I1198" s="55">
        <v>1</v>
      </c>
      <c r="J1198" s="55">
        <v>47</v>
      </c>
      <c r="K1198" s="55">
        <v>47</v>
      </c>
    </row>
    <row r="1199" spans="1:11" ht="15">
      <c r="A1199" s="55">
        <v>213</v>
      </c>
      <c r="B1199" s="55" t="s">
        <v>978</v>
      </c>
      <c r="C1199" s="55">
        <v>101630006</v>
      </c>
      <c r="D1199" s="55" t="s">
        <v>14</v>
      </c>
      <c r="E1199" s="55">
        <v>52</v>
      </c>
      <c r="F1199" s="55">
        <v>1990</v>
      </c>
      <c r="G1199" s="110">
        <v>1990</v>
      </c>
      <c r="H1199" s="110"/>
      <c r="I1199" s="55">
        <v>1</v>
      </c>
      <c r="J1199" s="55">
        <v>52</v>
      </c>
      <c r="K1199" s="55">
        <v>52</v>
      </c>
    </row>
    <row r="1200" spans="1:11" ht="15">
      <c r="A1200" s="55"/>
      <c r="B1200" s="57" t="s">
        <v>503</v>
      </c>
      <c r="C1200" s="57"/>
      <c r="D1200" s="57"/>
      <c r="E1200" s="57"/>
      <c r="F1200" s="57"/>
      <c r="G1200" s="105"/>
      <c r="H1200" s="105"/>
      <c r="I1200" s="57"/>
      <c r="J1200" s="57">
        <f>SUM(J1193:J1199)</f>
        <v>686</v>
      </c>
      <c r="K1200" s="57">
        <f>SUM(K1193:K1199)</f>
        <v>686</v>
      </c>
    </row>
    <row r="1201" spans="1:11" ht="15">
      <c r="A1201" s="55"/>
      <c r="B1201" s="55"/>
      <c r="C1201" s="106" t="s">
        <v>152</v>
      </c>
      <c r="D1201" s="107"/>
      <c r="E1201" s="107"/>
      <c r="F1201" s="107"/>
      <c r="G1201" s="107"/>
      <c r="H1201" s="107"/>
      <c r="I1201" s="108"/>
      <c r="J1201" s="55"/>
      <c r="K1201" s="55"/>
    </row>
    <row r="1202" spans="1:11" ht="15">
      <c r="A1202" s="55">
        <v>214</v>
      </c>
      <c r="B1202" s="55" t="s">
        <v>160</v>
      </c>
      <c r="C1202" s="55">
        <v>101630234</v>
      </c>
      <c r="D1202" s="55" t="s">
        <v>14</v>
      </c>
      <c r="E1202" s="55">
        <v>115</v>
      </c>
      <c r="F1202" s="55">
        <v>1986</v>
      </c>
      <c r="G1202" s="110">
        <v>1986</v>
      </c>
      <c r="H1202" s="110"/>
      <c r="I1202" s="55">
        <v>1</v>
      </c>
      <c r="J1202" s="55">
        <v>115</v>
      </c>
      <c r="K1202" s="55">
        <v>115</v>
      </c>
    </row>
    <row r="1203" spans="1:11" ht="15">
      <c r="A1203" s="55">
        <v>215</v>
      </c>
      <c r="B1203" s="55" t="s">
        <v>160</v>
      </c>
      <c r="C1203" s="55">
        <v>101630235</v>
      </c>
      <c r="D1203" s="55" t="s">
        <v>14</v>
      </c>
      <c r="E1203" s="55">
        <v>115</v>
      </c>
      <c r="F1203" s="55">
        <v>1986</v>
      </c>
      <c r="G1203" s="110">
        <v>1986</v>
      </c>
      <c r="H1203" s="110"/>
      <c r="I1203" s="55">
        <v>1</v>
      </c>
      <c r="J1203" s="55">
        <v>115</v>
      </c>
      <c r="K1203" s="55">
        <v>115</v>
      </c>
    </row>
    <row r="1204" spans="1:11" ht="15">
      <c r="A1204" s="55">
        <v>216</v>
      </c>
      <c r="B1204" s="55" t="s">
        <v>994</v>
      </c>
      <c r="C1204" s="55">
        <v>101630236</v>
      </c>
      <c r="D1204" s="55" t="s">
        <v>14</v>
      </c>
      <c r="E1204" s="55">
        <v>82</v>
      </c>
      <c r="F1204" s="55">
        <v>1986</v>
      </c>
      <c r="G1204" s="110">
        <v>1986</v>
      </c>
      <c r="H1204" s="110"/>
      <c r="I1204" s="55">
        <v>1</v>
      </c>
      <c r="J1204" s="55">
        <v>82</v>
      </c>
      <c r="K1204" s="55">
        <v>82</v>
      </c>
    </row>
    <row r="1205" spans="1:11" ht="15">
      <c r="A1205" s="55">
        <v>217</v>
      </c>
      <c r="B1205" s="55" t="s">
        <v>995</v>
      </c>
      <c r="C1205" s="55">
        <v>101630237</v>
      </c>
      <c r="D1205" s="55" t="s">
        <v>14</v>
      </c>
      <c r="E1205" s="55">
        <v>79</v>
      </c>
      <c r="F1205" s="55">
        <v>1986</v>
      </c>
      <c r="G1205" s="110">
        <v>1986</v>
      </c>
      <c r="H1205" s="110"/>
      <c r="I1205" s="55">
        <v>1</v>
      </c>
      <c r="J1205" s="55">
        <v>79</v>
      </c>
      <c r="K1205" s="55">
        <v>79</v>
      </c>
    </row>
    <row r="1206" spans="1:11" ht="15">
      <c r="A1206" s="55">
        <v>218</v>
      </c>
      <c r="B1206" s="55" t="s">
        <v>994</v>
      </c>
      <c r="C1206" s="55">
        <v>101630238</v>
      </c>
      <c r="D1206" s="55" t="s">
        <v>14</v>
      </c>
      <c r="E1206" s="55">
        <v>82</v>
      </c>
      <c r="F1206" s="55">
        <v>1986</v>
      </c>
      <c r="G1206" s="110">
        <v>1986</v>
      </c>
      <c r="H1206" s="110"/>
      <c r="I1206" s="55">
        <v>1</v>
      </c>
      <c r="J1206" s="55">
        <v>82</v>
      </c>
      <c r="K1206" s="55">
        <v>82</v>
      </c>
    </row>
    <row r="1207" spans="1:11" ht="15">
      <c r="A1207" s="55"/>
      <c r="B1207" s="57" t="s">
        <v>503</v>
      </c>
      <c r="C1207" s="57"/>
      <c r="D1207" s="57"/>
      <c r="E1207" s="57"/>
      <c r="F1207" s="57"/>
      <c r="G1207" s="105"/>
      <c r="H1207" s="105"/>
      <c r="I1207" s="57"/>
      <c r="J1207" s="57">
        <f>SUM(J1202:J1206)</f>
        <v>473</v>
      </c>
      <c r="K1207" s="57">
        <f>SUM(K1202:K1206)</f>
        <v>473</v>
      </c>
    </row>
    <row r="1208" spans="1:11" ht="15">
      <c r="A1208" s="55"/>
      <c r="B1208" s="55"/>
      <c r="C1208" s="106" t="s">
        <v>219</v>
      </c>
      <c r="D1208" s="107"/>
      <c r="E1208" s="107"/>
      <c r="F1208" s="107"/>
      <c r="G1208" s="107"/>
      <c r="H1208" s="107"/>
      <c r="I1208" s="108"/>
      <c r="J1208" s="55"/>
      <c r="K1208" s="55"/>
    </row>
    <row r="1209" spans="1:11" ht="15">
      <c r="A1209" s="55">
        <v>219</v>
      </c>
      <c r="B1209" s="55" t="s">
        <v>1024</v>
      </c>
      <c r="C1209" s="55">
        <v>101630252</v>
      </c>
      <c r="D1209" s="55" t="s">
        <v>14</v>
      </c>
      <c r="E1209" s="55">
        <v>119</v>
      </c>
      <c r="F1209" s="55">
        <v>1982</v>
      </c>
      <c r="G1209" s="110">
        <v>1982</v>
      </c>
      <c r="H1209" s="110"/>
      <c r="I1209" s="55">
        <v>1</v>
      </c>
      <c r="J1209" s="55">
        <v>119</v>
      </c>
      <c r="K1209" s="55">
        <v>119</v>
      </c>
    </row>
    <row r="1210" spans="1:11" ht="15">
      <c r="A1210" s="55">
        <v>220</v>
      </c>
      <c r="B1210" s="55" t="s">
        <v>1025</v>
      </c>
      <c r="C1210" s="55">
        <v>101630249</v>
      </c>
      <c r="D1210" s="55" t="s">
        <v>14</v>
      </c>
      <c r="E1210" s="55">
        <v>52</v>
      </c>
      <c r="F1210" s="55">
        <v>1984</v>
      </c>
      <c r="G1210" s="110">
        <v>1984</v>
      </c>
      <c r="H1210" s="110"/>
      <c r="I1210" s="55">
        <v>1</v>
      </c>
      <c r="J1210" s="55">
        <v>52</v>
      </c>
      <c r="K1210" s="55">
        <v>52</v>
      </c>
    </row>
    <row r="1211" spans="1:11" ht="15">
      <c r="A1211" s="55">
        <v>221</v>
      </c>
      <c r="B1211" s="55" t="s">
        <v>1008</v>
      </c>
      <c r="C1211" s="55">
        <v>101630248</v>
      </c>
      <c r="D1211" s="55" t="s">
        <v>14</v>
      </c>
      <c r="E1211" s="55">
        <v>44</v>
      </c>
      <c r="F1211" s="55">
        <v>1984</v>
      </c>
      <c r="G1211" s="110">
        <v>1984</v>
      </c>
      <c r="H1211" s="110"/>
      <c r="I1211" s="55">
        <v>1</v>
      </c>
      <c r="J1211" s="55">
        <v>44</v>
      </c>
      <c r="K1211" s="55">
        <v>44</v>
      </c>
    </row>
    <row r="1212" spans="1:11" ht="15">
      <c r="A1212" s="55"/>
      <c r="B1212" s="57" t="s">
        <v>503</v>
      </c>
      <c r="C1212" s="57"/>
      <c r="D1212" s="57"/>
      <c r="E1212" s="57"/>
      <c r="F1212" s="57"/>
      <c r="G1212" s="105"/>
      <c r="H1212" s="105"/>
      <c r="I1212" s="57"/>
      <c r="J1212" s="57">
        <f>SUM(J1209:J1211)</f>
        <v>215</v>
      </c>
      <c r="K1212" s="57">
        <f>SUM(K1209:K1211)</f>
        <v>215</v>
      </c>
    </row>
    <row r="1213" spans="1:11" ht="15">
      <c r="A1213" s="55"/>
      <c r="B1213" s="55"/>
      <c r="C1213" s="106" t="s">
        <v>946</v>
      </c>
      <c r="D1213" s="107"/>
      <c r="E1213" s="107"/>
      <c r="F1213" s="107"/>
      <c r="G1213" s="107"/>
      <c r="H1213" s="107"/>
      <c r="I1213" s="108"/>
      <c r="J1213" s="55"/>
      <c r="K1213" s="55"/>
    </row>
    <row r="1214" spans="1:11" ht="15">
      <c r="A1214" s="55">
        <v>222</v>
      </c>
      <c r="B1214" s="55" t="s">
        <v>256</v>
      </c>
      <c r="C1214" s="55">
        <v>101630242</v>
      </c>
      <c r="D1214" s="55" t="s">
        <v>14</v>
      </c>
      <c r="E1214" s="55">
        <v>63</v>
      </c>
      <c r="F1214" s="55">
        <v>1986</v>
      </c>
      <c r="G1214" s="110">
        <v>1986</v>
      </c>
      <c r="H1214" s="110"/>
      <c r="I1214" s="55">
        <v>1</v>
      </c>
      <c r="J1214" s="55">
        <v>63</v>
      </c>
      <c r="K1214" s="55">
        <v>63</v>
      </c>
    </row>
    <row r="1215" spans="1:11" ht="15">
      <c r="A1215" s="55"/>
      <c r="B1215" s="57" t="s">
        <v>503</v>
      </c>
      <c r="C1215" s="57"/>
      <c r="D1215" s="57"/>
      <c r="E1215" s="57"/>
      <c r="F1215" s="57"/>
      <c r="G1215" s="105"/>
      <c r="H1215" s="105"/>
      <c r="I1215" s="57"/>
      <c r="J1215" s="57">
        <f>SUM(J1214)</f>
        <v>63</v>
      </c>
      <c r="K1215" s="57">
        <f>SUM(K1214)</f>
        <v>63</v>
      </c>
    </row>
    <row r="1216" spans="1:11" ht="15">
      <c r="A1216" s="55"/>
      <c r="B1216" s="55"/>
      <c r="C1216" s="106" t="s">
        <v>1026</v>
      </c>
      <c r="D1216" s="107"/>
      <c r="E1216" s="107"/>
      <c r="F1216" s="107"/>
      <c r="G1216" s="107"/>
      <c r="H1216" s="107"/>
      <c r="I1216" s="108"/>
      <c r="J1216" s="55"/>
      <c r="K1216" s="55"/>
    </row>
    <row r="1217" spans="1:11" ht="15">
      <c r="A1217" s="55">
        <v>223</v>
      </c>
      <c r="B1217" s="55" t="s">
        <v>368</v>
      </c>
      <c r="C1217" s="55">
        <v>101630258</v>
      </c>
      <c r="D1217" s="55" t="s">
        <v>14</v>
      </c>
      <c r="E1217" s="55">
        <v>86</v>
      </c>
      <c r="F1217" s="55">
        <v>1991</v>
      </c>
      <c r="G1217" s="110">
        <v>1991</v>
      </c>
      <c r="H1217" s="110"/>
      <c r="I1217" s="55">
        <v>1</v>
      </c>
      <c r="J1217" s="55">
        <v>86</v>
      </c>
      <c r="K1217" s="55">
        <v>86</v>
      </c>
    </row>
    <row r="1218" spans="1:11" ht="15">
      <c r="A1218" s="55"/>
      <c r="B1218" s="57" t="s">
        <v>503</v>
      </c>
      <c r="C1218" s="57"/>
      <c r="D1218" s="57"/>
      <c r="E1218" s="57"/>
      <c r="F1218" s="57"/>
      <c r="G1218" s="105"/>
      <c r="H1218" s="105"/>
      <c r="I1218" s="57"/>
      <c r="J1218" s="57">
        <f>SUM(J1217)</f>
        <v>86</v>
      </c>
      <c r="K1218" s="57">
        <f>SUM(K1217)</f>
        <v>86</v>
      </c>
    </row>
    <row r="1219" spans="1:11" ht="15">
      <c r="A1219" s="55"/>
      <c r="B1219" s="55"/>
      <c r="C1219" s="106" t="s">
        <v>1027</v>
      </c>
      <c r="D1219" s="107"/>
      <c r="E1219" s="107"/>
      <c r="F1219" s="107"/>
      <c r="G1219" s="107"/>
      <c r="H1219" s="107"/>
      <c r="I1219" s="108"/>
      <c r="J1219" s="55"/>
      <c r="K1219" s="55"/>
    </row>
    <row r="1220" spans="1:11" ht="15">
      <c r="A1220" s="55">
        <v>224</v>
      </c>
      <c r="B1220" s="55" t="s">
        <v>963</v>
      </c>
      <c r="C1220" s="55">
        <v>101630253</v>
      </c>
      <c r="D1220" s="55" t="s">
        <v>14</v>
      </c>
      <c r="E1220" s="55">
        <v>79</v>
      </c>
      <c r="F1220" s="55">
        <v>1988</v>
      </c>
      <c r="G1220" s="110">
        <v>1988</v>
      </c>
      <c r="H1220" s="110"/>
      <c r="I1220" s="55">
        <v>1</v>
      </c>
      <c r="J1220" s="55">
        <v>79</v>
      </c>
      <c r="K1220" s="55">
        <v>79</v>
      </c>
    </row>
    <row r="1221" spans="1:11" ht="15">
      <c r="A1221" s="55">
        <v>225</v>
      </c>
      <c r="B1221" s="55" t="s">
        <v>963</v>
      </c>
      <c r="C1221" s="55">
        <v>101630254</v>
      </c>
      <c r="D1221" s="55" t="s">
        <v>14</v>
      </c>
      <c r="E1221" s="55">
        <v>79</v>
      </c>
      <c r="F1221" s="55">
        <v>1988</v>
      </c>
      <c r="G1221" s="110">
        <v>1988</v>
      </c>
      <c r="H1221" s="110"/>
      <c r="I1221" s="55">
        <v>1</v>
      </c>
      <c r="J1221" s="55">
        <v>79</v>
      </c>
      <c r="K1221" s="55">
        <v>79</v>
      </c>
    </row>
    <row r="1222" spans="1:11" ht="15">
      <c r="A1222" s="55">
        <v>226</v>
      </c>
      <c r="B1222" s="55" t="s">
        <v>256</v>
      </c>
      <c r="C1222" s="55">
        <v>101630255</v>
      </c>
      <c r="D1222" s="55" t="s">
        <v>14</v>
      </c>
      <c r="E1222" s="55">
        <v>56</v>
      </c>
      <c r="F1222" s="55">
        <v>1988</v>
      </c>
      <c r="G1222" s="110">
        <v>1988</v>
      </c>
      <c r="H1222" s="110"/>
      <c r="I1222" s="55">
        <v>1</v>
      </c>
      <c r="J1222" s="55">
        <v>56</v>
      </c>
      <c r="K1222" s="55">
        <v>56</v>
      </c>
    </row>
    <row r="1223" spans="1:11" ht="15">
      <c r="A1223" s="55"/>
      <c r="B1223" s="57" t="s">
        <v>503</v>
      </c>
      <c r="C1223" s="57"/>
      <c r="D1223" s="57"/>
      <c r="E1223" s="57"/>
      <c r="F1223" s="57"/>
      <c r="G1223" s="105"/>
      <c r="H1223" s="105"/>
      <c r="I1223" s="57"/>
      <c r="J1223" s="57">
        <f>SUM(J1220:J1222)</f>
        <v>214</v>
      </c>
      <c r="K1223" s="57">
        <f>SUM(K1220:K1222)</f>
        <v>214</v>
      </c>
    </row>
    <row r="1224" spans="1:11" ht="15">
      <c r="A1224" s="55"/>
      <c r="B1224" s="55"/>
      <c r="C1224" s="106" t="s">
        <v>181</v>
      </c>
      <c r="D1224" s="107"/>
      <c r="E1224" s="107"/>
      <c r="F1224" s="107"/>
      <c r="G1224" s="107"/>
      <c r="H1224" s="107"/>
      <c r="I1224" s="108"/>
      <c r="J1224" s="55"/>
      <c r="K1224" s="55"/>
    </row>
    <row r="1225" spans="1:11" ht="15">
      <c r="A1225" s="55">
        <v>227</v>
      </c>
      <c r="B1225" s="55" t="s">
        <v>1028</v>
      </c>
      <c r="C1225" s="55">
        <v>101630293</v>
      </c>
      <c r="D1225" s="55" t="s">
        <v>14</v>
      </c>
      <c r="E1225" s="55">
        <v>547</v>
      </c>
      <c r="F1225" s="55">
        <v>1997</v>
      </c>
      <c r="G1225" s="110">
        <v>1997</v>
      </c>
      <c r="H1225" s="110"/>
      <c r="I1225" s="55">
        <v>1</v>
      </c>
      <c r="J1225" s="55">
        <v>547</v>
      </c>
      <c r="K1225" s="55">
        <v>547</v>
      </c>
    </row>
    <row r="1226" spans="1:11" ht="15">
      <c r="A1226" s="55"/>
      <c r="B1226" s="57" t="s">
        <v>503</v>
      </c>
      <c r="C1226" s="57"/>
      <c r="D1226" s="57"/>
      <c r="E1226" s="57"/>
      <c r="F1226" s="57"/>
      <c r="G1226" s="105"/>
      <c r="H1226" s="105"/>
      <c r="I1226" s="57"/>
      <c r="J1226" s="57">
        <f>SUM(J1225)</f>
        <v>547</v>
      </c>
      <c r="K1226" s="57">
        <f>SUM(K1225)</f>
        <v>547</v>
      </c>
    </row>
    <row r="1227" spans="1:11" ht="15">
      <c r="A1227" s="55"/>
      <c r="B1227" s="55"/>
      <c r="C1227" s="106" t="s">
        <v>1029</v>
      </c>
      <c r="D1227" s="107"/>
      <c r="E1227" s="107"/>
      <c r="F1227" s="107"/>
      <c r="G1227" s="107"/>
      <c r="H1227" s="107"/>
      <c r="I1227" s="108"/>
      <c r="J1227" s="55"/>
      <c r="K1227" s="55"/>
    </row>
    <row r="1228" spans="1:11" ht="15">
      <c r="A1228" s="55">
        <v>228</v>
      </c>
      <c r="B1228" s="55" t="s">
        <v>1030</v>
      </c>
      <c r="C1228" s="55">
        <v>101640001</v>
      </c>
      <c r="D1228" s="55" t="s">
        <v>14</v>
      </c>
      <c r="E1228" s="55">
        <v>11355</v>
      </c>
      <c r="F1228" s="55">
        <v>1953</v>
      </c>
      <c r="G1228" s="110">
        <v>1953</v>
      </c>
      <c r="H1228" s="110"/>
      <c r="I1228" s="55">
        <v>1</v>
      </c>
      <c r="J1228" s="55">
        <v>11355</v>
      </c>
      <c r="K1228" s="55">
        <v>11355</v>
      </c>
    </row>
    <row r="1229" spans="1:11" ht="15">
      <c r="A1229" s="55">
        <v>229</v>
      </c>
      <c r="B1229" s="55" t="s">
        <v>1031</v>
      </c>
      <c r="C1229" s="55">
        <v>101640003</v>
      </c>
      <c r="D1229" s="55" t="s">
        <v>14</v>
      </c>
      <c r="E1229" s="55">
        <v>50158</v>
      </c>
      <c r="F1229" s="55">
        <v>1953</v>
      </c>
      <c r="G1229" s="110">
        <v>1953</v>
      </c>
      <c r="H1229" s="110"/>
      <c r="I1229" s="55">
        <v>1</v>
      </c>
      <c r="J1229" s="55">
        <v>50158</v>
      </c>
      <c r="K1229" s="55">
        <v>50158</v>
      </c>
    </row>
    <row r="1230" spans="1:11" ht="15">
      <c r="A1230" s="55"/>
      <c r="B1230" s="57" t="s">
        <v>503</v>
      </c>
      <c r="C1230" s="57"/>
      <c r="D1230" s="57"/>
      <c r="E1230" s="57"/>
      <c r="F1230" s="57"/>
      <c r="G1230" s="105"/>
      <c r="H1230" s="105"/>
      <c r="I1230" s="57"/>
      <c r="J1230" s="57">
        <f>SUM(J1228:J1229)</f>
        <v>61513</v>
      </c>
      <c r="K1230" s="57">
        <f>SUM(K1228:K1229)</f>
        <v>61513</v>
      </c>
    </row>
    <row r="1231" spans="1:11" ht="15">
      <c r="A1231" s="55"/>
      <c r="B1231" s="55"/>
      <c r="C1231" s="106" t="s">
        <v>650</v>
      </c>
      <c r="D1231" s="107"/>
      <c r="E1231" s="107"/>
      <c r="F1231" s="107"/>
      <c r="G1231" s="107"/>
      <c r="H1231" s="107"/>
      <c r="I1231" s="108"/>
      <c r="J1231" s="55"/>
      <c r="K1231" s="55"/>
    </row>
    <row r="1232" spans="1:11" ht="15">
      <c r="A1232" s="55">
        <v>230</v>
      </c>
      <c r="B1232" s="55" t="s">
        <v>992</v>
      </c>
      <c r="C1232" s="55" t="s">
        <v>1032</v>
      </c>
      <c r="D1232" s="55" t="s">
        <v>14</v>
      </c>
      <c r="E1232" s="55">
        <v>104</v>
      </c>
      <c r="F1232" s="55">
        <v>1991</v>
      </c>
      <c r="G1232" s="110">
        <v>1991</v>
      </c>
      <c r="H1232" s="110"/>
      <c r="I1232" s="55">
        <v>3</v>
      </c>
      <c r="J1232" s="55">
        <v>313</v>
      </c>
      <c r="K1232" s="55">
        <v>313</v>
      </c>
    </row>
    <row r="1233" spans="1:11" ht="15">
      <c r="A1233" s="55"/>
      <c r="B1233" s="55"/>
      <c r="C1233" s="55">
        <v>101630288</v>
      </c>
      <c r="D1233" s="55"/>
      <c r="E1233" s="55"/>
      <c r="F1233" s="55"/>
      <c r="G1233" s="110"/>
      <c r="H1233" s="110"/>
      <c r="I1233" s="55"/>
      <c r="J1233" s="55"/>
      <c r="K1233" s="55"/>
    </row>
    <row r="1234" spans="1:11" ht="15">
      <c r="A1234" s="55">
        <v>231</v>
      </c>
      <c r="B1234" s="55" t="s">
        <v>1033</v>
      </c>
      <c r="C1234" s="55" t="s">
        <v>1034</v>
      </c>
      <c r="D1234" s="55" t="s">
        <v>14</v>
      </c>
      <c r="E1234" s="55">
        <v>126</v>
      </c>
      <c r="F1234" s="55">
        <v>1991</v>
      </c>
      <c r="G1234" s="110">
        <v>1991</v>
      </c>
      <c r="H1234" s="110"/>
      <c r="I1234" s="55">
        <v>3</v>
      </c>
      <c r="J1234" s="55">
        <v>378</v>
      </c>
      <c r="K1234" s="55">
        <v>378</v>
      </c>
    </row>
    <row r="1235" spans="1:11" ht="15">
      <c r="A1235" s="55"/>
      <c r="B1235" s="55"/>
      <c r="C1235" s="55">
        <v>101630291</v>
      </c>
      <c r="D1235" s="55"/>
      <c r="E1235" s="55"/>
      <c r="F1235" s="55"/>
      <c r="G1235" s="110"/>
      <c r="H1235" s="110"/>
      <c r="I1235" s="55"/>
      <c r="J1235" s="55"/>
      <c r="K1235" s="55"/>
    </row>
    <row r="1236" spans="1:11" ht="15">
      <c r="A1236" s="55">
        <v>232</v>
      </c>
      <c r="B1236" s="55" t="s">
        <v>1033</v>
      </c>
      <c r="C1236" s="55">
        <v>101630294</v>
      </c>
      <c r="D1236" s="55" t="s">
        <v>14</v>
      </c>
      <c r="E1236" s="55">
        <v>126</v>
      </c>
      <c r="F1236" s="55">
        <v>1991</v>
      </c>
      <c r="G1236" s="110">
        <v>1991</v>
      </c>
      <c r="H1236" s="110"/>
      <c r="I1236" s="55">
        <v>1</v>
      </c>
      <c r="J1236" s="55">
        <v>126</v>
      </c>
      <c r="K1236" s="55">
        <v>126</v>
      </c>
    </row>
    <row r="1237" spans="1:11" ht="15">
      <c r="A1237" s="55"/>
      <c r="B1237" s="57" t="s">
        <v>503</v>
      </c>
      <c r="C1237" s="57"/>
      <c r="D1237" s="57"/>
      <c r="E1237" s="57"/>
      <c r="F1237" s="57"/>
      <c r="G1237" s="105"/>
      <c r="H1237" s="105"/>
      <c r="I1237" s="57"/>
      <c r="J1237" s="57">
        <f>SUM(J1232:J1236)</f>
        <v>817</v>
      </c>
      <c r="K1237" s="57">
        <f>SUM(K1232:K1236)</f>
        <v>817</v>
      </c>
    </row>
    <row r="1238" spans="1:11" ht="15">
      <c r="A1238" s="55"/>
      <c r="B1238" s="55"/>
      <c r="C1238" s="106" t="s">
        <v>1035</v>
      </c>
      <c r="D1238" s="107"/>
      <c r="E1238" s="107"/>
      <c r="F1238" s="107"/>
      <c r="G1238" s="107"/>
      <c r="H1238" s="107"/>
      <c r="I1238" s="108"/>
      <c r="J1238" s="55"/>
      <c r="K1238" s="55"/>
    </row>
    <row r="1239" spans="1:11" ht="15">
      <c r="A1239" s="55">
        <v>233</v>
      </c>
      <c r="B1239" s="55" t="s">
        <v>1036</v>
      </c>
      <c r="C1239" s="55">
        <v>101630294</v>
      </c>
      <c r="D1239" s="55" t="s">
        <v>14</v>
      </c>
      <c r="E1239" s="55">
        <v>109</v>
      </c>
      <c r="F1239" s="55">
        <v>1973</v>
      </c>
      <c r="G1239" s="110">
        <v>1973</v>
      </c>
      <c r="H1239" s="110"/>
      <c r="I1239" s="55">
        <v>1</v>
      </c>
      <c r="J1239" s="55">
        <v>109</v>
      </c>
      <c r="K1239" s="55">
        <v>109</v>
      </c>
    </row>
    <row r="1240" spans="1:11" ht="15">
      <c r="A1240" s="55">
        <v>234</v>
      </c>
      <c r="B1240" s="55" t="s">
        <v>963</v>
      </c>
      <c r="C1240" s="55">
        <v>101630297</v>
      </c>
      <c r="D1240" s="55" t="s">
        <v>14</v>
      </c>
      <c r="E1240" s="55">
        <v>61</v>
      </c>
      <c r="F1240" s="55">
        <v>1979</v>
      </c>
      <c r="G1240" s="110">
        <v>1979</v>
      </c>
      <c r="H1240" s="110"/>
      <c r="I1240" s="55">
        <v>1</v>
      </c>
      <c r="J1240" s="55">
        <v>61</v>
      </c>
      <c r="K1240" s="55">
        <v>61</v>
      </c>
    </row>
    <row r="1241" spans="1:11" ht="15">
      <c r="A1241" s="55">
        <v>235</v>
      </c>
      <c r="B1241" s="55" t="s">
        <v>963</v>
      </c>
      <c r="C1241" s="55">
        <v>101630298</v>
      </c>
      <c r="D1241" s="55" t="s">
        <v>14</v>
      </c>
      <c r="E1241" s="55">
        <v>61</v>
      </c>
      <c r="F1241" s="55">
        <v>1979</v>
      </c>
      <c r="G1241" s="110">
        <v>1979</v>
      </c>
      <c r="H1241" s="110"/>
      <c r="I1241" s="55">
        <v>1</v>
      </c>
      <c r="J1241" s="55">
        <v>61</v>
      </c>
      <c r="K1241" s="55">
        <v>61</v>
      </c>
    </row>
    <row r="1242" spans="1:11" ht="15">
      <c r="A1242" s="55"/>
      <c r="B1242" s="57" t="s">
        <v>503</v>
      </c>
      <c r="C1242" s="57"/>
      <c r="D1242" s="57"/>
      <c r="E1242" s="57"/>
      <c r="F1242" s="57"/>
      <c r="G1242" s="105"/>
      <c r="H1242" s="105"/>
      <c r="I1242" s="57"/>
      <c r="J1242" s="57">
        <f>SUM(J1239:J1241)</f>
        <v>231</v>
      </c>
      <c r="K1242" s="57">
        <f>SUM(K1239:K1241)</f>
        <v>231</v>
      </c>
    </row>
    <row r="1243" spans="1:11" ht="15">
      <c r="A1243" s="55"/>
      <c r="B1243" s="55"/>
      <c r="C1243" s="106" t="s">
        <v>161</v>
      </c>
      <c r="D1243" s="107"/>
      <c r="E1243" s="107"/>
      <c r="F1243" s="107"/>
      <c r="G1243" s="107"/>
      <c r="H1243" s="107"/>
      <c r="I1243" s="108"/>
      <c r="J1243" s="55"/>
      <c r="K1243" s="55"/>
    </row>
    <row r="1244" spans="1:11" ht="15">
      <c r="A1244" s="55">
        <v>236</v>
      </c>
      <c r="B1244" s="55" t="s">
        <v>1037</v>
      </c>
      <c r="C1244" s="55">
        <v>101630304</v>
      </c>
      <c r="D1244" s="55" t="s">
        <v>14</v>
      </c>
      <c r="E1244" s="55">
        <v>68</v>
      </c>
      <c r="F1244" s="55">
        <v>1971</v>
      </c>
      <c r="G1244" s="110">
        <v>1971</v>
      </c>
      <c r="H1244" s="110"/>
      <c r="I1244" s="55">
        <v>1</v>
      </c>
      <c r="J1244" s="55">
        <v>68</v>
      </c>
      <c r="K1244" s="55">
        <v>68</v>
      </c>
    </row>
    <row r="1245" spans="1:11" ht="15">
      <c r="A1245" s="55">
        <v>237</v>
      </c>
      <c r="B1245" s="55" t="s">
        <v>1001</v>
      </c>
      <c r="C1245" s="55">
        <v>101630308</v>
      </c>
      <c r="D1245" s="55" t="s">
        <v>14</v>
      </c>
      <c r="E1245" s="55">
        <v>1241</v>
      </c>
      <c r="F1245" s="55">
        <v>1991</v>
      </c>
      <c r="G1245" s="110">
        <v>1991</v>
      </c>
      <c r="H1245" s="110"/>
      <c r="I1245" s="55">
        <v>1</v>
      </c>
      <c r="J1245" s="55">
        <v>1241</v>
      </c>
      <c r="K1245" s="55">
        <v>1241</v>
      </c>
    </row>
    <row r="1246" spans="1:11" ht="15">
      <c r="A1246" s="55">
        <v>238</v>
      </c>
      <c r="B1246" s="55" t="s">
        <v>1011</v>
      </c>
      <c r="C1246" s="55" t="s">
        <v>1038</v>
      </c>
      <c r="D1246" s="55" t="s">
        <v>14</v>
      </c>
      <c r="E1246" s="55">
        <v>123</v>
      </c>
      <c r="F1246" s="55">
        <v>1991</v>
      </c>
      <c r="G1246" s="110">
        <v>1991</v>
      </c>
      <c r="H1246" s="110"/>
      <c r="I1246" s="55">
        <v>11</v>
      </c>
      <c r="J1246" s="55">
        <v>1353</v>
      </c>
      <c r="K1246" s="55">
        <v>1353</v>
      </c>
    </row>
    <row r="1247" spans="1:11" ht="15">
      <c r="A1247" s="55"/>
      <c r="B1247" s="55"/>
      <c r="C1247" s="55">
        <v>101630310</v>
      </c>
      <c r="D1247" s="55"/>
      <c r="E1247" s="55"/>
      <c r="F1247" s="55"/>
      <c r="G1247" s="110"/>
      <c r="H1247" s="110"/>
      <c r="I1247" s="55"/>
      <c r="J1247" s="55"/>
      <c r="K1247" s="55"/>
    </row>
    <row r="1248" spans="1:11" ht="15">
      <c r="A1248" s="55"/>
      <c r="B1248" s="57" t="s">
        <v>503</v>
      </c>
      <c r="C1248" s="57"/>
      <c r="D1248" s="57"/>
      <c r="E1248" s="57"/>
      <c r="F1248" s="57"/>
      <c r="G1248" s="105"/>
      <c r="H1248" s="105"/>
      <c r="I1248" s="57"/>
      <c r="J1248" s="57">
        <f>SUM(J1244:J1247)</f>
        <v>2662</v>
      </c>
      <c r="K1248" s="57">
        <f>SUM(K1244:K1247)</f>
        <v>2662</v>
      </c>
    </row>
    <row r="1249" spans="1:11" ht="15">
      <c r="A1249" s="55"/>
      <c r="B1249" s="55"/>
      <c r="C1249" s="106" t="s">
        <v>31</v>
      </c>
      <c r="D1249" s="107"/>
      <c r="E1249" s="107"/>
      <c r="F1249" s="107"/>
      <c r="G1249" s="107"/>
      <c r="H1249" s="107"/>
      <c r="I1249" s="108"/>
      <c r="J1249" s="55"/>
      <c r="K1249" s="55"/>
    </row>
    <row r="1250" spans="1:11" ht="15">
      <c r="A1250" s="55">
        <v>239</v>
      </c>
      <c r="B1250" s="55" t="s">
        <v>160</v>
      </c>
      <c r="C1250" s="55">
        <v>101630413</v>
      </c>
      <c r="D1250" s="55" t="s">
        <v>14</v>
      </c>
      <c r="E1250" s="55">
        <v>75</v>
      </c>
      <c r="F1250" s="55">
        <v>1981</v>
      </c>
      <c r="G1250" s="110">
        <v>1981</v>
      </c>
      <c r="H1250" s="110"/>
      <c r="I1250" s="55">
        <v>1</v>
      </c>
      <c r="J1250" s="55">
        <v>75</v>
      </c>
      <c r="K1250" s="55">
        <v>75</v>
      </c>
    </row>
    <row r="1251" spans="1:11" ht="15">
      <c r="A1251" s="55">
        <v>240</v>
      </c>
      <c r="B1251" s="55" t="s">
        <v>1011</v>
      </c>
      <c r="C1251" s="55">
        <v>101630412</v>
      </c>
      <c r="D1251" s="55" t="s">
        <v>14</v>
      </c>
      <c r="E1251" s="55">
        <v>62</v>
      </c>
      <c r="F1251" s="55">
        <v>1991</v>
      </c>
      <c r="G1251" s="110">
        <v>1991</v>
      </c>
      <c r="H1251" s="110"/>
      <c r="I1251" s="55">
        <v>1</v>
      </c>
      <c r="J1251" s="55">
        <v>62</v>
      </c>
      <c r="K1251" s="55">
        <v>62</v>
      </c>
    </row>
    <row r="1252" spans="1:11" ht="15">
      <c r="A1252" s="55">
        <v>241</v>
      </c>
      <c r="B1252" s="55" t="s">
        <v>1011</v>
      </c>
      <c r="C1252" s="55">
        <v>101630410</v>
      </c>
      <c r="D1252" s="55" t="s">
        <v>14</v>
      </c>
      <c r="E1252" s="55">
        <v>62</v>
      </c>
      <c r="F1252" s="55">
        <v>1991</v>
      </c>
      <c r="G1252" s="110">
        <v>1991</v>
      </c>
      <c r="H1252" s="110"/>
      <c r="I1252" s="55">
        <v>1</v>
      </c>
      <c r="J1252" s="55">
        <v>62</v>
      </c>
      <c r="K1252" s="55">
        <v>62</v>
      </c>
    </row>
    <row r="1253" spans="1:11" ht="15">
      <c r="A1253" s="55">
        <v>242</v>
      </c>
      <c r="B1253" s="55" t="s">
        <v>1011</v>
      </c>
      <c r="C1253" s="55">
        <v>101630409</v>
      </c>
      <c r="D1253" s="55" t="s">
        <v>14</v>
      </c>
      <c r="E1253" s="55">
        <v>62</v>
      </c>
      <c r="F1253" s="55">
        <v>1991</v>
      </c>
      <c r="G1253" s="110">
        <v>1991</v>
      </c>
      <c r="H1253" s="110"/>
      <c r="I1253" s="55">
        <v>1</v>
      </c>
      <c r="J1253" s="55">
        <v>62</v>
      </c>
      <c r="K1253" s="55">
        <v>62</v>
      </c>
    </row>
    <row r="1254" spans="1:11" ht="15">
      <c r="A1254" s="55">
        <v>243</v>
      </c>
      <c r="B1254" s="55" t="s">
        <v>1001</v>
      </c>
      <c r="C1254" s="55">
        <v>101630398</v>
      </c>
      <c r="D1254" s="55" t="s">
        <v>14</v>
      </c>
      <c r="E1254" s="55">
        <v>357</v>
      </c>
      <c r="F1254" s="55">
        <v>1985</v>
      </c>
      <c r="G1254" s="110">
        <v>1985</v>
      </c>
      <c r="H1254" s="110"/>
      <c r="I1254" s="55">
        <v>1</v>
      </c>
      <c r="J1254" s="55">
        <v>357</v>
      </c>
      <c r="K1254" s="55">
        <v>357</v>
      </c>
    </row>
    <row r="1255" spans="1:11" ht="15">
      <c r="A1255" s="55">
        <v>244</v>
      </c>
      <c r="B1255" s="55" t="s">
        <v>963</v>
      </c>
      <c r="C1255" s="55">
        <v>101630403</v>
      </c>
      <c r="D1255" s="55" t="s">
        <v>14</v>
      </c>
      <c r="E1255" s="55">
        <v>91</v>
      </c>
      <c r="F1255" s="55">
        <v>1986</v>
      </c>
      <c r="G1255" s="110">
        <v>1986</v>
      </c>
      <c r="H1255" s="110"/>
      <c r="I1255" s="55">
        <v>1</v>
      </c>
      <c r="J1255" s="55">
        <v>91</v>
      </c>
      <c r="K1255" s="55">
        <v>91</v>
      </c>
    </row>
    <row r="1256" spans="1:11" ht="15">
      <c r="A1256" s="55">
        <v>245</v>
      </c>
      <c r="B1256" s="55" t="s">
        <v>1001</v>
      </c>
      <c r="C1256" s="55">
        <v>101630399</v>
      </c>
      <c r="D1256" s="55" t="s">
        <v>14</v>
      </c>
      <c r="E1256" s="55">
        <v>357</v>
      </c>
      <c r="F1256" s="55">
        <v>1985</v>
      </c>
      <c r="G1256" s="110">
        <v>1985</v>
      </c>
      <c r="H1256" s="110"/>
      <c r="I1256" s="55">
        <v>1</v>
      </c>
      <c r="J1256" s="55">
        <v>357</v>
      </c>
      <c r="K1256" s="55">
        <v>357</v>
      </c>
    </row>
    <row r="1257" spans="1:11" ht="15">
      <c r="A1257" s="55">
        <v>246</v>
      </c>
      <c r="B1257" s="55" t="s">
        <v>992</v>
      </c>
      <c r="C1257" s="55">
        <v>101630394</v>
      </c>
      <c r="D1257" s="55" t="s">
        <v>14</v>
      </c>
      <c r="E1257" s="55">
        <v>63</v>
      </c>
      <c r="F1257" s="55">
        <v>1970</v>
      </c>
      <c r="G1257" s="110">
        <v>1970</v>
      </c>
      <c r="H1257" s="110"/>
      <c r="I1257" s="55">
        <v>1</v>
      </c>
      <c r="J1257" s="55">
        <v>63</v>
      </c>
      <c r="K1257" s="55">
        <v>63</v>
      </c>
    </row>
    <row r="1258" spans="1:11" ht="15">
      <c r="A1258" s="55">
        <v>247</v>
      </c>
      <c r="B1258" s="55" t="s">
        <v>963</v>
      </c>
      <c r="C1258" s="55">
        <v>101630395</v>
      </c>
      <c r="D1258" s="55" t="s">
        <v>14</v>
      </c>
      <c r="E1258" s="55">
        <v>85</v>
      </c>
      <c r="F1258" s="55">
        <v>1976</v>
      </c>
      <c r="G1258" s="110">
        <v>1976</v>
      </c>
      <c r="H1258" s="110"/>
      <c r="I1258" s="55">
        <v>1</v>
      </c>
      <c r="J1258" s="55">
        <v>85</v>
      </c>
      <c r="K1258" s="55">
        <v>85</v>
      </c>
    </row>
    <row r="1259" spans="1:11" ht="15">
      <c r="A1259" s="55">
        <v>248</v>
      </c>
      <c r="B1259" s="55" t="s">
        <v>1039</v>
      </c>
      <c r="C1259" s="55">
        <v>101630407</v>
      </c>
      <c r="D1259" s="55" t="s">
        <v>14</v>
      </c>
      <c r="E1259" s="55">
        <v>691</v>
      </c>
      <c r="F1259" s="55">
        <v>1991</v>
      </c>
      <c r="G1259" s="110">
        <v>1991</v>
      </c>
      <c r="H1259" s="110"/>
      <c r="I1259" s="55">
        <v>1</v>
      </c>
      <c r="J1259" s="55">
        <v>691</v>
      </c>
      <c r="K1259" s="55">
        <v>691</v>
      </c>
    </row>
    <row r="1260" spans="1:11" ht="15">
      <c r="A1260" s="55">
        <v>249</v>
      </c>
      <c r="B1260" s="55" t="s">
        <v>1004</v>
      </c>
      <c r="C1260" s="55">
        <v>101630401</v>
      </c>
      <c r="D1260" s="55" t="s">
        <v>14</v>
      </c>
      <c r="E1260" s="55">
        <v>121</v>
      </c>
      <c r="F1260" s="55">
        <v>1986</v>
      </c>
      <c r="G1260" s="110">
        <v>1986</v>
      </c>
      <c r="H1260" s="110"/>
      <c r="I1260" s="55">
        <v>1</v>
      </c>
      <c r="J1260" s="55">
        <v>121</v>
      </c>
      <c r="K1260" s="55">
        <v>121</v>
      </c>
    </row>
    <row r="1261" spans="1:11" ht="15">
      <c r="A1261" s="55">
        <v>250</v>
      </c>
      <c r="B1261" s="55" t="s">
        <v>1039</v>
      </c>
      <c r="C1261" s="55">
        <v>101630408</v>
      </c>
      <c r="D1261" s="55" t="s">
        <v>14</v>
      </c>
      <c r="E1261" s="55">
        <v>691</v>
      </c>
      <c r="F1261" s="55">
        <v>1991</v>
      </c>
      <c r="G1261" s="110">
        <v>1991</v>
      </c>
      <c r="H1261" s="110"/>
      <c r="I1261" s="55">
        <v>1</v>
      </c>
      <c r="J1261" s="55">
        <v>691</v>
      </c>
      <c r="K1261" s="55">
        <v>691</v>
      </c>
    </row>
    <row r="1262" spans="1:11" ht="15">
      <c r="A1262" s="55">
        <v>251</v>
      </c>
      <c r="B1262" s="55" t="s">
        <v>984</v>
      </c>
      <c r="C1262" s="55">
        <v>101630402</v>
      </c>
      <c r="D1262" s="55" t="s">
        <v>14</v>
      </c>
      <c r="E1262" s="55">
        <v>58</v>
      </c>
      <c r="F1262" s="55">
        <v>1986</v>
      </c>
      <c r="G1262" s="110">
        <v>1986</v>
      </c>
      <c r="H1262" s="110"/>
      <c r="I1262" s="55">
        <v>1</v>
      </c>
      <c r="J1262" s="55">
        <v>58</v>
      </c>
      <c r="K1262" s="55">
        <v>58</v>
      </c>
    </row>
    <row r="1263" spans="1:11" ht="15">
      <c r="A1263" s="55">
        <v>252</v>
      </c>
      <c r="B1263" s="55" t="s">
        <v>1011</v>
      </c>
      <c r="C1263" s="55">
        <v>101630411</v>
      </c>
      <c r="D1263" s="55" t="s">
        <v>14</v>
      </c>
      <c r="E1263" s="55">
        <v>62</v>
      </c>
      <c r="F1263" s="55">
        <v>1991</v>
      </c>
      <c r="G1263" s="110">
        <v>1991</v>
      </c>
      <c r="H1263" s="110"/>
      <c r="I1263" s="55">
        <v>1</v>
      </c>
      <c r="J1263" s="55">
        <v>62</v>
      </c>
      <c r="K1263" s="55">
        <v>62</v>
      </c>
    </row>
    <row r="1264" spans="1:11" ht="15">
      <c r="A1264" s="55">
        <v>253</v>
      </c>
      <c r="B1264" s="55" t="s">
        <v>256</v>
      </c>
      <c r="C1264" s="55">
        <v>101630404</v>
      </c>
      <c r="D1264" s="55" t="s">
        <v>14</v>
      </c>
      <c r="E1264" s="55">
        <v>96</v>
      </c>
      <c r="F1264" s="55">
        <v>1987</v>
      </c>
      <c r="G1264" s="110">
        <v>1987</v>
      </c>
      <c r="H1264" s="110"/>
      <c r="I1264" s="55">
        <v>1</v>
      </c>
      <c r="J1264" s="55">
        <v>96</v>
      </c>
      <c r="K1264" s="55">
        <v>96</v>
      </c>
    </row>
    <row r="1265" spans="1:11" ht="15">
      <c r="A1265" s="55">
        <v>254</v>
      </c>
      <c r="B1265" s="55" t="s">
        <v>963</v>
      </c>
      <c r="C1265" s="55">
        <v>101630405</v>
      </c>
      <c r="D1265" s="55" t="s">
        <v>14</v>
      </c>
      <c r="E1265" s="55">
        <v>70</v>
      </c>
      <c r="F1265" s="55">
        <v>1987</v>
      </c>
      <c r="G1265" s="110">
        <v>1987</v>
      </c>
      <c r="H1265" s="110"/>
      <c r="I1265" s="55">
        <v>1</v>
      </c>
      <c r="J1265" s="55">
        <v>70</v>
      </c>
      <c r="K1265" s="55">
        <v>70</v>
      </c>
    </row>
    <row r="1266" spans="1:11" ht="15">
      <c r="A1266" s="55">
        <v>255</v>
      </c>
      <c r="B1266" s="55" t="s">
        <v>963</v>
      </c>
      <c r="C1266" s="55">
        <v>101630406</v>
      </c>
      <c r="D1266" s="55" t="s">
        <v>14</v>
      </c>
      <c r="E1266" s="55">
        <v>70</v>
      </c>
      <c r="F1266" s="55">
        <v>1987</v>
      </c>
      <c r="G1266" s="110">
        <v>1987</v>
      </c>
      <c r="H1266" s="110"/>
      <c r="I1266" s="55">
        <v>1</v>
      </c>
      <c r="J1266" s="55">
        <v>70</v>
      </c>
      <c r="K1266" s="55">
        <v>70</v>
      </c>
    </row>
    <row r="1267" spans="1:11" ht="15">
      <c r="A1267" s="55">
        <v>256</v>
      </c>
      <c r="B1267" s="55" t="s">
        <v>256</v>
      </c>
      <c r="C1267" s="55">
        <v>101630563</v>
      </c>
      <c r="D1267" s="55" t="s">
        <v>14</v>
      </c>
      <c r="E1267" s="55">
        <v>2528</v>
      </c>
      <c r="F1267" s="55">
        <v>2008</v>
      </c>
      <c r="G1267" s="110">
        <v>2008</v>
      </c>
      <c r="H1267" s="110"/>
      <c r="I1267" s="55">
        <v>1</v>
      </c>
      <c r="J1267" s="55">
        <v>2528</v>
      </c>
      <c r="K1267" s="55">
        <v>2528</v>
      </c>
    </row>
    <row r="1268" spans="1:11" ht="15">
      <c r="A1268" s="55">
        <v>257</v>
      </c>
      <c r="B1268" s="55" t="s">
        <v>1040</v>
      </c>
      <c r="C1268" s="55">
        <v>101630562</v>
      </c>
      <c r="D1268" s="55" t="s">
        <v>14</v>
      </c>
      <c r="E1268" s="55">
        <v>2872</v>
      </c>
      <c r="F1268" s="55">
        <v>2008</v>
      </c>
      <c r="G1268" s="110">
        <v>2008</v>
      </c>
      <c r="H1268" s="110"/>
      <c r="I1268" s="55">
        <v>1</v>
      </c>
      <c r="J1268" s="55">
        <v>2872</v>
      </c>
      <c r="K1268" s="55">
        <v>2872</v>
      </c>
    </row>
    <row r="1269" spans="1:11" ht="15">
      <c r="A1269" s="55"/>
      <c r="B1269" s="57" t="s">
        <v>503</v>
      </c>
      <c r="C1269" s="57"/>
      <c r="D1269" s="57"/>
      <c r="E1269" s="57"/>
      <c r="F1269" s="57"/>
      <c r="G1269" s="105"/>
      <c r="H1269" s="105"/>
      <c r="I1269" s="57"/>
      <c r="J1269" s="57">
        <f>SUM(J1250:J1268)</f>
        <v>8473</v>
      </c>
      <c r="K1269" s="57">
        <f>SUM(K1250:K1268)</f>
        <v>8473</v>
      </c>
    </row>
    <row r="1270" spans="1:11" ht="15">
      <c r="A1270" s="55"/>
      <c r="B1270" s="55"/>
      <c r="C1270" s="106" t="s">
        <v>48</v>
      </c>
      <c r="D1270" s="107"/>
      <c r="E1270" s="107"/>
      <c r="F1270" s="107"/>
      <c r="G1270" s="107"/>
      <c r="H1270" s="107"/>
      <c r="I1270" s="108"/>
      <c r="J1270" s="55"/>
      <c r="K1270" s="55"/>
    </row>
    <row r="1271" spans="1:11" ht="15">
      <c r="A1271" s="55">
        <v>258</v>
      </c>
      <c r="B1271" s="55" t="s">
        <v>963</v>
      </c>
      <c r="C1271" s="55">
        <v>101630219</v>
      </c>
      <c r="D1271" s="55" t="s">
        <v>14</v>
      </c>
      <c r="E1271" s="55">
        <v>85</v>
      </c>
      <c r="F1271" s="55">
        <v>1982</v>
      </c>
      <c r="G1271" s="110">
        <v>1982</v>
      </c>
      <c r="H1271" s="110"/>
      <c r="I1271" s="55">
        <v>1</v>
      </c>
      <c r="J1271" s="55">
        <v>85</v>
      </c>
      <c r="K1271" s="55">
        <v>85</v>
      </c>
    </row>
    <row r="1272" spans="1:11" ht="15">
      <c r="A1272" s="55">
        <v>259</v>
      </c>
      <c r="B1272" s="55" t="s">
        <v>963</v>
      </c>
      <c r="C1272" s="55">
        <v>101630220</v>
      </c>
      <c r="D1272" s="55" t="s">
        <v>14</v>
      </c>
      <c r="E1272" s="55">
        <v>85</v>
      </c>
      <c r="F1272" s="55">
        <v>1982</v>
      </c>
      <c r="G1272" s="110">
        <v>1982</v>
      </c>
      <c r="H1272" s="110"/>
      <c r="I1272" s="55">
        <v>1</v>
      </c>
      <c r="J1272" s="55">
        <v>85</v>
      </c>
      <c r="K1272" s="55">
        <v>85</v>
      </c>
    </row>
    <row r="1273" spans="1:11" ht="15">
      <c r="A1273" s="55">
        <v>260</v>
      </c>
      <c r="B1273" s="55" t="s">
        <v>256</v>
      </c>
      <c r="C1273" s="55">
        <v>101630221</v>
      </c>
      <c r="D1273" s="55" t="s">
        <v>14</v>
      </c>
      <c r="E1273" s="55">
        <v>79</v>
      </c>
      <c r="F1273" s="55">
        <v>1982</v>
      </c>
      <c r="G1273" s="110">
        <v>1982</v>
      </c>
      <c r="H1273" s="110"/>
      <c r="I1273" s="55">
        <v>1</v>
      </c>
      <c r="J1273" s="55">
        <v>79</v>
      </c>
      <c r="K1273" s="55">
        <v>79</v>
      </c>
    </row>
    <row r="1274" spans="1:11" ht="15">
      <c r="A1274" s="55">
        <v>261</v>
      </c>
      <c r="B1274" s="55" t="s">
        <v>256</v>
      </c>
      <c r="C1274" s="55">
        <v>101630225</v>
      </c>
      <c r="D1274" s="55" t="s">
        <v>14</v>
      </c>
      <c r="E1274" s="55">
        <v>79</v>
      </c>
      <c r="F1274" s="55">
        <v>1982</v>
      </c>
      <c r="G1274" s="110">
        <v>1982</v>
      </c>
      <c r="H1274" s="110"/>
      <c r="I1274" s="55">
        <v>1</v>
      </c>
      <c r="J1274" s="55">
        <v>79</v>
      </c>
      <c r="K1274" s="55">
        <v>79</v>
      </c>
    </row>
    <row r="1275" spans="1:11" ht="15">
      <c r="A1275" s="55">
        <v>262</v>
      </c>
      <c r="B1275" s="55" t="s">
        <v>1008</v>
      </c>
      <c r="C1275" s="55">
        <v>101630226</v>
      </c>
      <c r="D1275" s="55" t="s">
        <v>14</v>
      </c>
      <c r="E1275" s="55">
        <v>80</v>
      </c>
      <c r="F1275" s="55">
        <v>1982</v>
      </c>
      <c r="G1275" s="110">
        <v>1982</v>
      </c>
      <c r="H1275" s="110"/>
      <c r="I1275" s="55">
        <v>1</v>
      </c>
      <c r="J1275" s="55">
        <v>80</v>
      </c>
      <c r="K1275" s="55">
        <v>80</v>
      </c>
    </row>
    <row r="1276" spans="1:11" ht="15">
      <c r="A1276" s="55">
        <v>263</v>
      </c>
      <c r="B1276" s="55" t="s">
        <v>978</v>
      </c>
      <c r="C1276" s="55">
        <v>101630227</v>
      </c>
      <c r="D1276" s="55" t="s">
        <v>14</v>
      </c>
      <c r="E1276" s="55">
        <v>96</v>
      </c>
      <c r="F1276" s="55">
        <v>1982</v>
      </c>
      <c r="G1276" s="110">
        <v>1982</v>
      </c>
      <c r="H1276" s="110"/>
      <c r="I1276" s="55">
        <v>1</v>
      </c>
      <c r="J1276" s="55">
        <v>96</v>
      </c>
      <c r="K1276" s="55">
        <v>96</v>
      </c>
    </row>
    <row r="1277" spans="1:11" ht="15">
      <c r="A1277" s="55">
        <v>264</v>
      </c>
      <c r="B1277" s="55" t="s">
        <v>963</v>
      </c>
      <c r="C1277" s="55">
        <v>101630229</v>
      </c>
      <c r="D1277" s="55" t="s">
        <v>14</v>
      </c>
      <c r="E1277" s="55">
        <v>85</v>
      </c>
      <c r="F1277" s="55">
        <v>1982</v>
      </c>
      <c r="G1277" s="110">
        <v>1982</v>
      </c>
      <c r="H1277" s="110"/>
      <c r="I1277" s="55">
        <v>1</v>
      </c>
      <c r="J1277" s="55">
        <v>85</v>
      </c>
      <c r="K1277" s="55">
        <v>85</v>
      </c>
    </row>
    <row r="1278" spans="1:11" ht="15">
      <c r="A1278" s="55">
        <v>265</v>
      </c>
      <c r="B1278" s="55" t="s">
        <v>963</v>
      </c>
      <c r="C1278" s="55">
        <v>101630230</v>
      </c>
      <c r="D1278" s="55" t="s">
        <v>14</v>
      </c>
      <c r="E1278" s="55">
        <v>85</v>
      </c>
      <c r="F1278" s="55">
        <v>1982</v>
      </c>
      <c r="G1278" s="110">
        <v>1982</v>
      </c>
      <c r="H1278" s="110"/>
      <c r="I1278" s="55">
        <v>1</v>
      </c>
      <c r="J1278" s="55">
        <v>85</v>
      </c>
      <c r="K1278" s="55">
        <v>85</v>
      </c>
    </row>
    <row r="1279" spans="1:11" ht="15">
      <c r="A1279" s="55">
        <v>266</v>
      </c>
      <c r="B1279" s="55" t="s">
        <v>960</v>
      </c>
      <c r="C1279" s="55">
        <v>101630233</v>
      </c>
      <c r="D1279" s="55" t="s">
        <v>14</v>
      </c>
      <c r="E1279" s="55">
        <v>50</v>
      </c>
      <c r="F1279" s="55">
        <v>1988</v>
      </c>
      <c r="G1279" s="110">
        <v>1988</v>
      </c>
      <c r="H1279" s="110"/>
      <c r="I1279" s="55">
        <v>1</v>
      </c>
      <c r="J1279" s="55">
        <v>50</v>
      </c>
      <c r="K1279" s="55">
        <v>50</v>
      </c>
    </row>
    <row r="1280" spans="1:11" ht="15">
      <c r="A1280" s="55">
        <v>267</v>
      </c>
      <c r="B1280" s="55" t="s">
        <v>978</v>
      </c>
      <c r="C1280" s="55">
        <v>101630228</v>
      </c>
      <c r="D1280" s="55" t="s">
        <v>14</v>
      </c>
      <c r="E1280" s="55">
        <v>96</v>
      </c>
      <c r="F1280" s="55">
        <v>1982</v>
      </c>
      <c r="G1280" s="110">
        <v>1982</v>
      </c>
      <c r="H1280" s="110"/>
      <c r="I1280" s="55">
        <v>1</v>
      </c>
      <c r="J1280" s="55">
        <v>96</v>
      </c>
      <c r="K1280" s="55">
        <v>96</v>
      </c>
    </row>
    <row r="1281" spans="1:11" ht="15">
      <c r="A1281" s="55">
        <v>268</v>
      </c>
      <c r="B1281" s="55" t="s">
        <v>160</v>
      </c>
      <c r="C1281" s="55">
        <v>101630153</v>
      </c>
      <c r="D1281" s="55" t="s">
        <v>14</v>
      </c>
      <c r="E1281" s="55">
        <v>98</v>
      </c>
      <c r="F1281" s="55">
        <v>1985</v>
      </c>
      <c r="G1281" s="110">
        <v>1985</v>
      </c>
      <c r="H1281" s="110"/>
      <c r="I1281" s="55">
        <v>1</v>
      </c>
      <c r="J1281" s="55">
        <v>98</v>
      </c>
      <c r="K1281" s="55">
        <v>98</v>
      </c>
    </row>
    <row r="1282" spans="1:11" ht="15">
      <c r="A1282" s="55">
        <v>269</v>
      </c>
      <c r="B1282" s="55" t="s">
        <v>256</v>
      </c>
      <c r="C1282" s="55">
        <v>101630141</v>
      </c>
      <c r="D1282" s="55" t="s">
        <v>14</v>
      </c>
      <c r="E1282" s="55">
        <v>82</v>
      </c>
      <c r="F1282" s="55">
        <v>1985</v>
      </c>
      <c r="G1282" s="110">
        <v>1985</v>
      </c>
      <c r="H1282" s="110"/>
      <c r="I1282" s="55">
        <v>1</v>
      </c>
      <c r="J1282" s="55">
        <v>82</v>
      </c>
      <c r="K1282" s="55">
        <v>82</v>
      </c>
    </row>
    <row r="1283" spans="1:11" ht="15">
      <c r="A1283" s="55">
        <v>270</v>
      </c>
      <c r="B1283" s="55" t="s">
        <v>1019</v>
      </c>
      <c r="C1283" s="55">
        <v>101630053</v>
      </c>
      <c r="D1283" s="55" t="s">
        <v>14</v>
      </c>
      <c r="E1283" s="55">
        <v>58</v>
      </c>
      <c r="F1283" s="55">
        <v>1984</v>
      </c>
      <c r="G1283" s="110">
        <v>1984</v>
      </c>
      <c r="H1283" s="110"/>
      <c r="I1283" s="55">
        <v>1</v>
      </c>
      <c r="J1283" s="55">
        <v>58</v>
      </c>
      <c r="K1283" s="55">
        <v>58</v>
      </c>
    </row>
    <row r="1284" spans="1:11" ht="15">
      <c r="A1284" s="55">
        <v>271</v>
      </c>
      <c r="B1284" s="55" t="s">
        <v>1019</v>
      </c>
      <c r="C1284" s="55">
        <v>101630055</v>
      </c>
      <c r="D1284" s="55" t="s">
        <v>14</v>
      </c>
      <c r="E1284" s="55">
        <v>50</v>
      </c>
      <c r="F1284" s="55">
        <v>1984</v>
      </c>
      <c r="G1284" s="110">
        <v>1984</v>
      </c>
      <c r="H1284" s="110"/>
      <c r="I1284" s="55">
        <v>1</v>
      </c>
      <c r="J1284" s="55">
        <v>50</v>
      </c>
      <c r="K1284" s="55">
        <v>50</v>
      </c>
    </row>
    <row r="1285" spans="1:11" ht="15">
      <c r="A1285" s="55"/>
      <c r="B1285" s="57" t="s">
        <v>503</v>
      </c>
      <c r="C1285" s="57"/>
      <c r="D1285" s="57"/>
      <c r="E1285" s="57"/>
      <c r="F1285" s="57"/>
      <c r="G1285" s="105"/>
      <c r="H1285" s="105"/>
      <c r="I1285" s="57"/>
      <c r="J1285" s="57">
        <f>SUM(J1271:J1284)</f>
        <v>1108</v>
      </c>
      <c r="K1285" s="57">
        <f>SUM(K1271:K1284)</f>
        <v>1108</v>
      </c>
    </row>
    <row r="1286" spans="1:11" ht="15">
      <c r="A1286" s="55"/>
      <c r="B1286" s="55"/>
      <c r="C1286" s="106" t="s">
        <v>66</v>
      </c>
      <c r="D1286" s="107"/>
      <c r="E1286" s="107"/>
      <c r="F1286" s="107"/>
      <c r="G1286" s="107"/>
      <c r="H1286" s="107"/>
      <c r="I1286" s="108"/>
      <c r="J1286" s="55"/>
      <c r="K1286" s="55"/>
    </row>
    <row r="1287" spans="1:11" ht="15">
      <c r="A1287" s="55">
        <v>272</v>
      </c>
      <c r="B1287" s="55" t="s">
        <v>1011</v>
      </c>
      <c r="C1287" s="55">
        <v>101630264</v>
      </c>
      <c r="D1287" s="55" t="s">
        <v>14</v>
      </c>
      <c r="E1287" s="55">
        <v>86</v>
      </c>
      <c r="F1287" s="55">
        <v>1976</v>
      </c>
      <c r="G1287" s="110">
        <v>1976</v>
      </c>
      <c r="H1287" s="110"/>
      <c r="I1287" s="55">
        <v>1</v>
      </c>
      <c r="J1287" s="55">
        <v>86</v>
      </c>
      <c r="K1287" s="55">
        <v>86</v>
      </c>
    </row>
    <row r="1288" spans="1:11" ht="15">
      <c r="A1288" s="55">
        <v>273</v>
      </c>
      <c r="B1288" s="55" t="s">
        <v>984</v>
      </c>
      <c r="C1288" s="55">
        <v>101630265</v>
      </c>
      <c r="D1288" s="55" t="s">
        <v>14</v>
      </c>
      <c r="E1288" s="55">
        <v>75</v>
      </c>
      <c r="F1288" s="55">
        <v>1976</v>
      </c>
      <c r="G1288" s="110">
        <v>1976</v>
      </c>
      <c r="H1288" s="110"/>
      <c r="I1288" s="55">
        <v>1</v>
      </c>
      <c r="J1288" s="55">
        <v>75</v>
      </c>
      <c r="K1288" s="55">
        <v>75</v>
      </c>
    </row>
    <row r="1289" spans="1:11" ht="15">
      <c r="A1289" s="55">
        <v>274</v>
      </c>
      <c r="B1289" s="55" t="s">
        <v>963</v>
      </c>
      <c r="C1289" s="55">
        <v>101630263</v>
      </c>
      <c r="D1289" s="55" t="s">
        <v>14</v>
      </c>
      <c r="E1289" s="55">
        <v>79</v>
      </c>
      <c r="F1289" s="55">
        <v>1987</v>
      </c>
      <c r="G1289" s="110">
        <v>1987</v>
      </c>
      <c r="H1289" s="110"/>
      <c r="I1289" s="55">
        <v>1</v>
      </c>
      <c r="J1289" s="55">
        <v>79</v>
      </c>
      <c r="K1289" s="55">
        <v>79</v>
      </c>
    </row>
    <row r="1290" spans="1:11" ht="15">
      <c r="A1290" s="55">
        <v>275</v>
      </c>
      <c r="B1290" s="55" t="s">
        <v>1041</v>
      </c>
      <c r="C1290" s="55">
        <v>101630266</v>
      </c>
      <c r="D1290" s="55" t="s">
        <v>14</v>
      </c>
      <c r="E1290" s="55">
        <v>48</v>
      </c>
      <c r="F1290" s="55">
        <v>1987</v>
      </c>
      <c r="G1290" s="110">
        <v>1987</v>
      </c>
      <c r="H1290" s="110"/>
      <c r="I1290" s="55">
        <v>1</v>
      </c>
      <c r="J1290" s="55">
        <v>48</v>
      </c>
      <c r="K1290" s="55">
        <v>48</v>
      </c>
    </row>
    <row r="1291" spans="1:11" ht="15">
      <c r="A1291" s="55">
        <v>276</v>
      </c>
      <c r="B1291" s="55" t="s">
        <v>1004</v>
      </c>
      <c r="C1291" s="55">
        <v>101630267</v>
      </c>
      <c r="D1291" s="55" t="s">
        <v>14</v>
      </c>
      <c r="E1291" s="55">
        <v>44</v>
      </c>
      <c r="F1291" s="55">
        <v>1986</v>
      </c>
      <c r="G1291" s="110">
        <v>1986</v>
      </c>
      <c r="H1291" s="110"/>
      <c r="I1291" s="55">
        <v>1</v>
      </c>
      <c r="J1291" s="55">
        <v>44</v>
      </c>
      <c r="K1291" s="55">
        <v>44</v>
      </c>
    </row>
    <row r="1292" spans="1:11" ht="15">
      <c r="A1292" s="55">
        <v>277</v>
      </c>
      <c r="B1292" s="55" t="s">
        <v>1004</v>
      </c>
      <c r="C1292" s="55">
        <v>101630268</v>
      </c>
      <c r="D1292" s="55" t="s">
        <v>14</v>
      </c>
      <c r="E1292" s="55">
        <v>44</v>
      </c>
      <c r="F1292" s="55">
        <v>1986</v>
      </c>
      <c r="G1292" s="110">
        <v>1986</v>
      </c>
      <c r="H1292" s="110"/>
      <c r="I1292" s="55">
        <v>1</v>
      </c>
      <c r="J1292" s="55">
        <v>44</v>
      </c>
      <c r="K1292" s="55">
        <v>44</v>
      </c>
    </row>
    <row r="1293" spans="1:11" ht="15">
      <c r="A1293" s="55">
        <v>278</v>
      </c>
      <c r="B1293" s="55" t="s">
        <v>963</v>
      </c>
      <c r="C1293" s="55">
        <v>101630282</v>
      </c>
      <c r="D1293" s="55" t="s">
        <v>14</v>
      </c>
      <c r="E1293" s="55">
        <v>51</v>
      </c>
      <c r="F1293" s="55">
        <v>1986</v>
      </c>
      <c r="G1293" s="110">
        <v>1986</v>
      </c>
      <c r="H1293" s="110"/>
      <c r="I1293" s="55">
        <v>1</v>
      </c>
      <c r="J1293" s="55">
        <v>51</v>
      </c>
      <c r="K1293" s="55">
        <v>51</v>
      </c>
    </row>
    <row r="1294" spans="1:11" ht="15">
      <c r="A1294" s="55">
        <v>279</v>
      </c>
      <c r="B1294" s="55" t="s">
        <v>963</v>
      </c>
      <c r="C1294" s="55">
        <v>101630281</v>
      </c>
      <c r="D1294" s="55" t="s">
        <v>14</v>
      </c>
      <c r="E1294" s="55">
        <v>79</v>
      </c>
      <c r="F1294" s="55">
        <v>1988</v>
      </c>
      <c r="G1294" s="110">
        <v>1988</v>
      </c>
      <c r="H1294" s="110"/>
      <c r="I1294" s="55">
        <v>1</v>
      </c>
      <c r="J1294" s="55">
        <v>79</v>
      </c>
      <c r="K1294" s="55">
        <v>79</v>
      </c>
    </row>
    <row r="1295" spans="1:11" ht="15">
      <c r="A1295" s="55">
        <v>280</v>
      </c>
      <c r="B1295" s="55" t="s">
        <v>963</v>
      </c>
      <c r="C1295" s="55">
        <v>101630280</v>
      </c>
      <c r="D1295" s="55" t="s">
        <v>14</v>
      </c>
      <c r="E1295" s="55">
        <v>79</v>
      </c>
      <c r="F1295" s="55">
        <v>1988</v>
      </c>
      <c r="G1295" s="110">
        <v>1988</v>
      </c>
      <c r="H1295" s="110"/>
      <c r="I1295" s="55">
        <v>1</v>
      </c>
      <c r="J1295" s="55">
        <v>79</v>
      </c>
      <c r="K1295" s="55">
        <v>79</v>
      </c>
    </row>
    <row r="1296" spans="1:11" ht="15">
      <c r="A1296" s="55">
        <v>281</v>
      </c>
      <c r="B1296" s="55" t="s">
        <v>963</v>
      </c>
      <c r="C1296" s="55">
        <v>101630270</v>
      </c>
      <c r="D1296" s="55" t="s">
        <v>14</v>
      </c>
      <c r="E1296" s="55">
        <v>56</v>
      </c>
      <c r="F1296" s="55">
        <v>1988</v>
      </c>
      <c r="G1296" s="110">
        <v>1988</v>
      </c>
      <c r="H1296" s="110"/>
      <c r="I1296" s="55">
        <v>1</v>
      </c>
      <c r="J1296" s="55">
        <v>56</v>
      </c>
      <c r="K1296" s="55">
        <v>56</v>
      </c>
    </row>
    <row r="1297" spans="1:11" ht="15">
      <c r="A1297" s="55">
        <v>282</v>
      </c>
      <c r="B1297" s="55" t="s">
        <v>963</v>
      </c>
      <c r="C1297" s="55">
        <v>101630279</v>
      </c>
      <c r="D1297" s="55" t="s">
        <v>14</v>
      </c>
      <c r="E1297" s="55">
        <v>79</v>
      </c>
      <c r="F1297" s="55">
        <v>1988</v>
      </c>
      <c r="G1297" s="110">
        <v>1988</v>
      </c>
      <c r="H1297" s="110"/>
      <c r="I1297" s="55">
        <v>1</v>
      </c>
      <c r="J1297" s="55">
        <v>79</v>
      </c>
      <c r="K1297" s="55">
        <v>79</v>
      </c>
    </row>
    <row r="1298" spans="1:11" ht="15">
      <c r="A1298" s="55">
        <v>283</v>
      </c>
      <c r="B1298" s="55" t="s">
        <v>256</v>
      </c>
      <c r="C1298" s="55">
        <v>101630277</v>
      </c>
      <c r="D1298" s="55" t="s">
        <v>14</v>
      </c>
      <c r="E1298" s="55">
        <v>56</v>
      </c>
      <c r="F1298" s="55">
        <v>1988</v>
      </c>
      <c r="G1298" s="110">
        <v>1988</v>
      </c>
      <c r="H1298" s="110"/>
      <c r="I1298" s="55">
        <v>1</v>
      </c>
      <c r="J1298" s="55">
        <v>56</v>
      </c>
      <c r="K1298" s="55">
        <v>56</v>
      </c>
    </row>
    <row r="1299" spans="1:11" ht="15">
      <c r="A1299" s="55">
        <v>284</v>
      </c>
      <c r="B1299" s="55" t="s">
        <v>995</v>
      </c>
      <c r="C1299" s="55">
        <v>101630276</v>
      </c>
      <c r="D1299" s="55" t="s">
        <v>14</v>
      </c>
      <c r="E1299" s="55">
        <v>86</v>
      </c>
      <c r="F1299" s="55">
        <v>1989</v>
      </c>
      <c r="G1299" s="110">
        <v>1989</v>
      </c>
      <c r="H1299" s="110"/>
      <c r="I1299" s="55">
        <v>1</v>
      </c>
      <c r="J1299" s="55">
        <v>86</v>
      </c>
      <c r="K1299" s="55">
        <v>86</v>
      </c>
    </row>
    <row r="1300" spans="1:11" ht="15">
      <c r="A1300" s="55">
        <v>285</v>
      </c>
      <c r="B1300" s="55" t="s">
        <v>963</v>
      </c>
      <c r="C1300" s="55">
        <v>101630275</v>
      </c>
      <c r="D1300" s="55" t="s">
        <v>14</v>
      </c>
      <c r="E1300" s="55">
        <v>86</v>
      </c>
      <c r="F1300" s="55">
        <v>1989</v>
      </c>
      <c r="G1300" s="110">
        <v>1989</v>
      </c>
      <c r="H1300" s="110"/>
      <c r="I1300" s="55">
        <v>1</v>
      </c>
      <c r="J1300" s="55">
        <v>86</v>
      </c>
      <c r="K1300" s="55">
        <v>86</v>
      </c>
    </row>
    <row r="1301" spans="1:11" ht="15">
      <c r="A1301" s="55">
        <v>286</v>
      </c>
      <c r="B1301" s="55" t="s">
        <v>1042</v>
      </c>
      <c r="C1301" s="55">
        <v>101630262</v>
      </c>
      <c r="D1301" s="55" t="s">
        <v>14</v>
      </c>
      <c r="E1301" s="55">
        <v>93</v>
      </c>
      <c r="F1301" s="55">
        <v>1987</v>
      </c>
      <c r="G1301" s="110">
        <v>1987</v>
      </c>
      <c r="H1301" s="110"/>
      <c r="I1301" s="55">
        <v>1</v>
      </c>
      <c r="J1301" s="55">
        <v>93</v>
      </c>
      <c r="K1301" s="55">
        <v>93</v>
      </c>
    </row>
    <row r="1302" spans="1:11" ht="15">
      <c r="A1302" s="55">
        <v>287</v>
      </c>
      <c r="B1302" s="55" t="s">
        <v>1043</v>
      </c>
      <c r="C1302" s="55">
        <v>101630269</v>
      </c>
      <c r="D1302" s="55" t="s">
        <v>14</v>
      </c>
      <c r="E1302" s="55">
        <v>109</v>
      </c>
      <c r="F1302" s="55">
        <v>1967</v>
      </c>
      <c r="G1302" s="110">
        <v>1967</v>
      </c>
      <c r="H1302" s="110"/>
      <c r="I1302" s="55">
        <v>1</v>
      </c>
      <c r="J1302" s="55">
        <v>109</v>
      </c>
      <c r="K1302" s="55">
        <v>109</v>
      </c>
    </row>
    <row r="1303" spans="1:11" ht="15">
      <c r="A1303" s="55">
        <v>288</v>
      </c>
      <c r="B1303" s="55" t="s">
        <v>1041</v>
      </c>
      <c r="C1303" s="55">
        <v>101630284</v>
      </c>
      <c r="D1303" s="55" t="s">
        <v>14</v>
      </c>
      <c r="E1303" s="55">
        <v>44</v>
      </c>
      <c r="F1303" s="55">
        <v>1967</v>
      </c>
      <c r="G1303" s="110">
        <v>1967</v>
      </c>
      <c r="H1303" s="110"/>
      <c r="I1303" s="55">
        <v>1</v>
      </c>
      <c r="J1303" s="55">
        <v>44</v>
      </c>
      <c r="K1303" s="55">
        <v>44</v>
      </c>
    </row>
    <row r="1304" spans="1:11" ht="15">
      <c r="A1304" s="55">
        <v>289</v>
      </c>
      <c r="B1304" s="55" t="s">
        <v>963</v>
      </c>
      <c r="C1304" s="55">
        <v>101630274</v>
      </c>
      <c r="D1304" s="55" t="s">
        <v>14</v>
      </c>
      <c r="E1304" s="55">
        <v>52</v>
      </c>
      <c r="F1304" s="55">
        <v>1980</v>
      </c>
      <c r="G1304" s="110">
        <v>1980</v>
      </c>
      <c r="H1304" s="110"/>
      <c r="I1304" s="55">
        <v>1</v>
      </c>
      <c r="J1304" s="55">
        <v>52</v>
      </c>
      <c r="K1304" s="55">
        <v>52</v>
      </c>
    </row>
    <row r="1305" spans="1:11" ht="15">
      <c r="A1305" s="55">
        <v>290</v>
      </c>
      <c r="B1305" s="55" t="s">
        <v>1041</v>
      </c>
      <c r="C1305" s="55">
        <v>101630283</v>
      </c>
      <c r="D1305" s="55" t="s">
        <v>14</v>
      </c>
      <c r="E1305" s="55">
        <v>52</v>
      </c>
      <c r="F1305" s="55">
        <v>1982</v>
      </c>
      <c r="G1305" s="110">
        <v>1982</v>
      </c>
      <c r="H1305" s="110"/>
      <c r="I1305" s="55">
        <v>1</v>
      </c>
      <c r="J1305" s="55">
        <v>52</v>
      </c>
      <c r="K1305" s="55">
        <v>52</v>
      </c>
    </row>
    <row r="1306" spans="1:11" ht="15">
      <c r="A1306" s="55">
        <v>291</v>
      </c>
      <c r="B1306" s="55" t="s">
        <v>256</v>
      </c>
      <c r="C1306" s="55">
        <v>101630272</v>
      </c>
      <c r="D1306" s="55" t="s">
        <v>14</v>
      </c>
      <c r="E1306" s="55">
        <v>82</v>
      </c>
      <c r="F1306" s="55">
        <v>1985</v>
      </c>
      <c r="G1306" s="110">
        <v>1985</v>
      </c>
      <c r="H1306" s="110"/>
      <c r="I1306" s="55">
        <v>1</v>
      </c>
      <c r="J1306" s="55">
        <v>82</v>
      </c>
      <c r="K1306" s="55">
        <v>82</v>
      </c>
    </row>
    <row r="1307" spans="1:11" ht="15">
      <c r="A1307" s="55">
        <v>292</v>
      </c>
      <c r="B1307" s="55" t="s">
        <v>256</v>
      </c>
      <c r="C1307" s="55">
        <v>101630271</v>
      </c>
      <c r="D1307" s="55" t="s">
        <v>14</v>
      </c>
      <c r="E1307" s="55">
        <v>82</v>
      </c>
      <c r="F1307" s="55">
        <v>1985</v>
      </c>
      <c r="G1307" s="110">
        <v>1985</v>
      </c>
      <c r="H1307" s="110"/>
      <c r="I1307" s="55">
        <v>1</v>
      </c>
      <c r="J1307" s="55">
        <v>82</v>
      </c>
      <c r="K1307" s="55">
        <v>82</v>
      </c>
    </row>
    <row r="1308" spans="1:11" ht="15">
      <c r="A1308" s="55">
        <v>293</v>
      </c>
      <c r="B1308" s="55" t="s">
        <v>963</v>
      </c>
      <c r="C1308" s="55">
        <v>101630273</v>
      </c>
      <c r="D1308" s="55" t="s">
        <v>14</v>
      </c>
      <c r="E1308" s="55">
        <v>79</v>
      </c>
      <c r="F1308" s="55">
        <v>1985</v>
      </c>
      <c r="G1308" s="110">
        <v>1985</v>
      </c>
      <c r="H1308" s="110"/>
      <c r="I1308" s="55">
        <v>1</v>
      </c>
      <c r="J1308" s="55">
        <v>79</v>
      </c>
      <c r="K1308" s="55">
        <v>79</v>
      </c>
    </row>
    <row r="1309" spans="1:11" ht="15">
      <c r="A1309" s="55">
        <v>294</v>
      </c>
      <c r="B1309" s="55" t="s">
        <v>963</v>
      </c>
      <c r="C1309" s="55">
        <v>101630285</v>
      </c>
      <c r="D1309" s="55" t="s">
        <v>14</v>
      </c>
      <c r="E1309" s="55">
        <v>79</v>
      </c>
      <c r="F1309" s="55">
        <v>1985</v>
      </c>
      <c r="G1309" s="110">
        <v>1985</v>
      </c>
      <c r="H1309" s="110"/>
      <c r="I1309" s="55">
        <v>1</v>
      </c>
      <c r="J1309" s="55">
        <v>79</v>
      </c>
      <c r="K1309" s="55">
        <v>79</v>
      </c>
    </row>
    <row r="1310" spans="1:11" ht="15">
      <c r="A1310" s="55">
        <v>295</v>
      </c>
      <c r="B1310" s="55" t="s">
        <v>1004</v>
      </c>
      <c r="C1310" s="55">
        <v>101630321</v>
      </c>
      <c r="D1310" s="55" t="s">
        <v>14</v>
      </c>
      <c r="E1310" s="55">
        <v>121</v>
      </c>
      <c r="F1310" s="55">
        <v>1986</v>
      </c>
      <c r="G1310" s="110">
        <v>1986</v>
      </c>
      <c r="H1310" s="110"/>
      <c r="I1310" s="55">
        <v>1</v>
      </c>
      <c r="J1310" s="55">
        <v>121</v>
      </c>
      <c r="K1310" s="55">
        <v>121</v>
      </c>
    </row>
    <row r="1311" spans="1:11" ht="15">
      <c r="A1311" s="55">
        <v>296</v>
      </c>
      <c r="B1311" s="55" t="s">
        <v>994</v>
      </c>
      <c r="C1311" s="55">
        <v>101630323</v>
      </c>
      <c r="D1311" s="55" t="s">
        <v>14</v>
      </c>
      <c r="E1311" s="55">
        <v>96</v>
      </c>
      <c r="F1311" s="55">
        <v>1986</v>
      </c>
      <c r="G1311" s="110">
        <v>1986</v>
      </c>
      <c r="H1311" s="110"/>
      <c r="I1311" s="55">
        <v>1</v>
      </c>
      <c r="J1311" s="55">
        <v>96</v>
      </c>
      <c r="K1311" s="55">
        <v>96</v>
      </c>
    </row>
    <row r="1312" spans="1:11" ht="15">
      <c r="A1312" s="55">
        <v>297</v>
      </c>
      <c r="B1312" s="55" t="s">
        <v>994</v>
      </c>
      <c r="C1312" s="55">
        <v>101630324</v>
      </c>
      <c r="D1312" s="55" t="s">
        <v>14</v>
      </c>
      <c r="E1312" s="55">
        <v>92</v>
      </c>
      <c r="F1312" s="55">
        <v>1986</v>
      </c>
      <c r="G1312" s="110">
        <v>1986</v>
      </c>
      <c r="H1312" s="110"/>
      <c r="I1312" s="55">
        <v>1</v>
      </c>
      <c r="J1312" s="55">
        <v>92</v>
      </c>
      <c r="K1312" s="55">
        <v>92</v>
      </c>
    </row>
    <row r="1313" spans="1:11" ht="15">
      <c r="A1313" s="55">
        <v>298</v>
      </c>
      <c r="B1313" s="55" t="s">
        <v>994</v>
      </c>
      <c r="C1313" s="55">
        <v>101630325</v>
      </c>
      <c r="D1313" s="55" t="s">
        <v>14</v>
      </c>
      <c r="E1313" s="55">
        <v>92</v>
      </c>
      <c r="F1313" s="55">
        <v>1986</v>
      </c>
      <c r="G1313" s="110">
        <v>1986</v>
      </c>
      <c r="H1313" s="110"/>
      <c r="I1313" s="55">
        <v>1</v>
      </c>
      <c r="J1313" s="55">
        <v>92</v>
      </c>
      <c r="K1313" s="55">
        <v>92</v>
      </c>
    </row>
    <row r="1314" spans="1:11" ht="15">
      <c r="A1314" s="55">
        <v>299</v>
      </c>
      <c r="B1314" s="55" t="s">
        <v>996</v>
      </c>
      <c r="C1314" s="55">
        <v>101630326</v>
      </c>
      <c r="D1314" s="55" t="s">
        <v>14</v>
      </c>
      <c r="E1314" s="55">
        <v>77</v>
      </c>
      <c r="F1314" s="55">
        <v>1986</v>
      </c>
      <c r="G1314" s="110">
        <v>1986</v>
      </c>
      <c r="H1314" s="110"/>
      <c r="I1314" s="55">
        <v>1</v>
      </c>
      <c r="J1314" s="55">
        <v>77</v>
      </c>
      <c r="K1314" s="55">
        <v>77</v>
      </c>
    </row>
    <row r="1315" spans="1:11" ht="15">
      <c r="A1315" s="55">
        <v>300</v>
      </c>
      <c r="B1315" s="55" t="s">
        <v>963</v>
      </c>
      <c r="C1315" s="55">
        <v>101630159</v>
      </c>
      <c r="D1315" s="55" t="s">
        <v>14</v>
      </c>
      <c r="E1315" s="55">
        <v>79</v>
      </c>
      <c r="F1315" s="55">
        <v>1986</v>
      </c>
      <c r="G1315" s="110">
        <v>1986</v>
      </c>
      <c r="H1315" s="110"/>
      <c r="I1315" s="55">
        <v>1</v>
      </c>
      <c r="J1315" s="55">
        <v>79</v>
      </c>
      <c r="K1315" s="55">
        <v>79</v>
      </c>
    </row>
    <row r="1316" spans="1:11" ht="15">
      <c r="A1316" s="55">
        <v>301</v>
      </c>
      <c r="B1316" s="55" t="s">
        <v>256</v>
      </c>
      <c r="C1316" s="55">
        <v>101630239</v>
      </c>
      <c r="D1316" s="55" t="s">
        <v>14</v>
      </c>
      <c r="E1316" s="55">
        <v>53</v>
      </c>
      <c r="F1316" s="55">
        <v>1987</v>
      </c>
      <c r="G1316" s="110">
        <v>1987</v>
      </c>
      <c r="H1316" s="110"/>
      <c r="I1316" s="55">
        <v>1</v>
      </c>
      <c r="J1316" s="55">
        <v>53</v>
      </c>
      <c r="K1316" s="55">
        <v>53</v>
      </c>
    </row>
    <row r="1317" spans="1:11" ht="15">
      <c r="A1317" s="55">
        <v>302</v>
      </c>
      <c r="B1317" s="55" t="s">
        <v>256</v>
      </c>
      <c r="C1317" s="55">
        <v>101630240</v>
      </c>
      <c r="D1317" s="55" t="s">
        <v>14</v>
      </c>
      <c r="E1317" s="55">
        <v>53</v>
      </c>
      <c r="F1317" s="55">
        <v>1987</v>
      </c>
      <c r="G1317" s="110">
        <v>1987</v>
      </c>
      <c r="H1317" s="110"/>
      <c r="I1317" s="55">
        <v>1</v>
      </c>
      <c r="J1317" s="55">
        <v>53</v>
      </c>
      <c r="K1317" s="55">
        <v>53</v>
      </c>
    </row>
    <row r="1318" spans="1:11" ht="15">
      <c r="A1318" s="55">
        <v>303</v>
      </c>
      <c r="B1318" s="55" t="s">
        <v>51</v>
      </c>
      <c r="C1318" s="55" t="s">
        <v>1044</v>
      </c>
      <c r="D1318" s="55" t="s">
        <v>14</v>
      </c>
      <c r="E1318" s="55">
        <v>48</v>
      </c>
      <c r="F1318" s="55">
        <v>2003</v>
      </c>
      <c r="G1318" s="110">
        <v>2003</v>
      </c>
      <c r="H1318" s="110"/>
      <c r="I1318" s="55">
        <v>3</v>
      </c>
      <c r="J1318" s="55">
        <v>144</v>
      </c>
      <c r="K1318" s="55">
        <v>144</v>
      </c>
    </row>
    <row r="1319" spans="1:11" ht="15">
      <c r="A1319" s="55"/>
      <c r="B1319" s="55"/>
      <c r="C1319" s="55">
        <v>101630379</v>
      </c>
      <c r="D1319" s="55"/>
      <c r="E1319" s="55"/>
      <c r="F1319" s="55"/>
      <c r="G1319" s="110"/>
      <c r="H1319" s="110"/>
      <c r="I1319" s="55"/>
      <c r="J1319" s="55"/>
      <c r="K1319" s="55"/>
    </row>
    <row r="1320" spans="1:11" ht="15">
      <c r="A1320" s="55">
        <v>304</v>
      </c>
      <c r="B1320" s="55" t="s">
        <v>51</v>
      </c>
      <c r="C1320" s="55" t="s">
        <v>1045</v>
      </c>
      <c r="D1320" s="55" t="s">
        <v>14</v>
      </c>
      <c r="E1320" s="55">
        <v>48</v>
      </c>
      <c r="F1320" s="55">
        <v>2003</v>
      </c>
      <c r="G1320" s="110">
        <v>2003</v>
      </c>
      <c r="H1320" s="110"/>
      <c r="I1320" s="55">
        <v>4</v>
      </c>
      <c r="J1320" s="55">
        <v>192</v>
      </c>
      <c r="K1320" s="55">
        <v>192</v>
      </c>
    </row>
    <row r="1321" spans="1:11" ht="15">
      <c r="A1321" s="55"/>
      <c r="B1321" s="55"/>
      <c r="C1321" s="55">
        <v>101630384</v>
      </c>
      <c r="D1321" s="55"/>
      <c r="E1321" s="55"/>
      <c r="F1321" s="55"/>
      <c r="G1321" s="110"/>
      <c r="H1321" s="110"/>
      <c r="I1321" s="55"/>
      <c r="J1321" s="55"/>
      <c r="K1321" s="55"/>
    </row>
    <row r="1322" spans="1:11" ht="15">
      <c r="A1322" s="55">
        <v>305</v>
      </c>
      <c r="B1322" s="55" t="s">
        <v>51</v>
      </c>
      <c r="C1322" s="55" t="s">
        <v>1046</v>
      </c>
      <c r="D1322" s="55" t="s">
        <v>14</v>
      </c>
      <c r="E1322" s="55">
        <v>48</v>
      </c>
      <c r="F1322" s="55">
        <v>2003</v>
      </c>
      <c r="G1322" s="110">
        <v>2003</v>
      </c>
      <c r="H1322" s="110"/>
      <c r="I1322" s="55">
        <v>3</v>
      </c>
      <c r="J1322" s="55">
        <v>144</v>
      </c>
      <c r="K1322" s="55">
        <v>144</v>
      </c>
    </row>
    <row r="1323" spans="1:11" ht="15">
      <c r="A1323" s="55"/>
      <c r="B1323" s="55"/>
      <c r="C1323" s="55">
        <v>101630388</v>
      </c>
      <c r="D1323" s="55"/>
      <c r="E1323" s="55"/>
      <c r="F1323" s="55"/>
      <c r="G1323" s="110"/>
      <c r="H1323" s="110"/>
      <c r="I1323" s="55"/>
      <c r="J1323" s="55"/>
      <c r="K1323" s="55"/>
    </row>
    <row r="1324" spans="1:11" ht="15">
      <c r="A1324" s="55">
        <v>306</v>
      </c>
      <c r="B1324" s="55" t="s">
        <v>51</v>
      </c>
      <c r="C1324" s="55">
        <v>101630390</v>
      </c>
      <c r="D1324" s="55" t="s">
        <v>14</v>
      </c>
      <c r="E1324" s="55">
        <v>48</v>
      </c>
      <c r="F1324" s="55">
        <v>2003</v>
      </c>
      <c r="G1324" s="110">
        <v>2003</v>
      </c>
      <c r="H1324" s="110"/>
      <c r="I1324" s="55">
        <v>1</v>
      </c>
      <c r="J1324" s="55">
        <v>48</v>
      </c>
      <c r="K1324" s="55">
        <v>48</v>
      </c>
    </row>
    <row r="1325" spans="1:11" ht="15">
      <c r="A1325" s="55">
        <v>307</v>
      </c>
      <c r="B1325" s="55" t="s">
        <v>51</v>
      </c>
      <c r="C1325" s="55">
        <v>101630391</v>
      </c>
      <c r="D1325" s="55" t="s">
        <v>14</v>
      </c>
      <c r="E1325" s="55">
        <v>48</v>
      </c>
      <c r="F1325" s="55">
        <v>2003</v>
      </c>
      <c r="G1325" s="110">
        <v>2003</v>
      </c>
      <c r="H1325" s="110"/>
      <c r="I1325" s="55">
        <v>1</v>
      </c>
      <c r="J1325" s="55">
        <v>48</v>
      </c>
      <c r="K1325" s="55">
        <v>48</v>
      </c>
    </row>
    <row r="1326" spans="1:11" ht="15">
      <c r="A1326" s="55">
        <v>308</v>
      </c>
      <c r="B1326" s="55" t="s">
        <v>51</v>
      </c>
      <c r="C1326" s="55">
        <v>101630393</v>
      </c>
      <c r="D1326" s="55" t="s">
        <v>14</v>
      </c>
      <c r="E1326" s="55">
        <v>48</v>
      </c>
      <c r="F1326" s="55">
        <v>2003</v>
      </c>
      <c r="G1326" s="110">
        <v>2003</v>
      </c>
      <c r="H1326" s="110"/>
      <c r="I1326" s="55">
        <v>1</v>
      </c>
      <c r="J1326" s="55">
        <v>48</v>
      </c>
      <c r="K1326" s="55">
        <v>48</v>
      </c>
    </row>
    <row r="1327" spans="1:11" ht="15">
      <c r="A1327" s="55">
        <v>309</v>
      </c>
      <c r="B1327" s="55" t="s">
        <v>1047</v>
      </c>
      <c r="C1327" s="55">
        <v>101630570</v>
      </c>
      <c r="D1327" s="55" t="s">
        <v>14</v>
      </c>
      <c r="E1327" s="55">
        <v>1796</v>
      </c>
      <c r="F1327" s="55">
        <v>2011</v>
      </c>
      <c r="G1327" s="110">
        <v>2011</v>
      </c>
      <c r="H1327" s="110"/>
      <c r="I1327" s="55">
        <v>1</v>
      </c>
      <c r="J1327" s="55">
        <v>1796</v>
      </c>
      <c r="K1327" s="55">
        <v>1169.13</v>
      </c>
    </row>
    <row r="1328" spans="1:11" ht="15">
      <c r="A1328" s="55">
        <v>310</v>
      </c>
      <c r="B1328" s="55" t="s">
        <v>1048</v>
      </c>
      <c r="C1328" s="55">
        <v>101630577</v>
      </c>
      <c r="D1328" s="55" t="s">
        <v>14</v>
      </c>
      <c r="E1328" s="55">
        <v>2870</v>
      </c>
      <c r="F1328" s="55">
        <v>2015</v>
      </c>
      <c r="G1328" s="110">
        <v>2015</v>
      </c>
      <c r="H1328" s="110"/>
      <c r="I1328" s="55">
        <v>1</v>
      </c>
      <c r="J1328" s="55">
        <v>2870</v>
      </c>
      <c r="K1328" s="55">
        <v>789.54</v>
      </c>
    </row>
    <row r="1329" spans="1:11" ht="15">
      <c r="A1329" s="55">
        <v>311</v>
      </c>
      <c r="B1329" s="55" t="s">
        <v>1048</v>
      </c>
      <c r="C1329" s="55">
        <v>101630578</v>
      </c>
      <c r="D1329" s="55" t="s">
        <v>14</v>
      </c>
      <c r="E1329" s="55">
        <v>2870</v>
      </c>
      <c r="F1329" s="55">
        <v>2015</v>
      </c>
      <c r="G1329" s="110">
        <v>2015</v>
      </c>
      <c r="H1329" s="110"/>
      <c r="I1329" s="55">
        <v>1</v>
      </c>
      <c r="J1329" s="55">
        <v>2870</v>
      </c>
      <c r="K1329" s="55">
        <v>789.54</v>
      </c>
    </row>
    <row r="1330" spans="1:11" ht="15">
      <c r="A1330" s="55"/>
      <c r="B1330" s="57" t="s">
        <v>503</v>
      </c>
      <c r="C1330" s="57"/>
      <c r="D1330" s="57"/>
      <c r="E1330" s="57"/>
      <c r="F1330" s="57"/>
      <c r="G1330" s="105"/>
      <c r="H1330" s="105"/>
      <c r="I1330" s="57"/>
      <c r="J1330" s="57">
        <f>SUM(J1287:J1329)</f>
        <v>10443</v>
      </c>
      <c r="K1330" s="57">
        <f>SUM(K1287:K1329)</f>
        <v>5655.21</v>
      </c>
    </row>
    <row r="1331" spans="1:11" ht="15">
      <c r="A1331" s="55"/>
      <c r="B1331" s="55"/>
      <c r="C1331" s="55"/>
      <c r="D1331" s="55"/>
      <c r="E1331" s="55"/>
      <c r="F1331" s="55"/>
      <c r="G1331" s="110"/>
      <c r="H1331" s="110"/>
      <c r="I1331" s="55"/>
      <c r="J1331" s="55"/>
      <c r="K1331" s="55"/>
    </row>
    <row r="1332" spans="1:11" ht="15">
      <c r="A1332" s="55"/>
      <c r="B1332" s="57" t="s">
        <v>1049</v>
      </c>
      <c r="C1332" s="55"/>
      <c r="D1332" s="55"/>
      <c r="E1332" s="55"/>
      <c r="F1332" s="55"/>
      <c r="G1332" s="110"/>
      <c r="H1332" s="110"/>
      <c r="I1332" s="55"/>
      <c r="J1332" s="58">
        <f>J997+J1017+J1021+J1030+J1044+J1048+J1058+J1072+J1079+J1094+J1097+J1101+J1114+J1133+J1159+J1174+J1188+J1191+J1200+J1207+J1212+J1215+J1218+J1223+J1226+J1230+J1237+J1242+J1248+J1269+J1285+J1330</f>
        <v>182736.68</v>
      </c>
      <c r="K1332" s="57">
        <f>K997+K1017+K1021+K1030+K1044+K1048+K1058+K1072+K1079+K1094+K1097+K1101+K1114+K1133+K1159+K1174+K1188+K1191+K1200+K1207+K1212+K1215+K1218+K1223+K1226+K1230+K1237+K1242+K1248+K1269+K1285+K1330</f>
        <v>144785.35</v>
      </c>
    </row>
    <row r="1333" spans="1:11" ht="15">
      <c r="A1333" s="55"/>
      <c r="B1333" s="55"/>
      <c r="C1333" s="55"/>
      <c r="D1333" s="55"/>
      <c r="E1333" s="55"/>
      <c r="F1333" s="55"/>
      <c r="G1333" s="110"/>
      <c r="H1333" s="110"/>
      <c r="I1333" s="55"/>
      <c r="J1333" s="55"/>
      <c r="K1333" s="55"/>
    </row>
    <row r="1334" spans="1:11" ht="15">
      <c r="A1334" s="55"/>
      <c r="B1334" s="55"/>
      <c r="C1334" s="106" t="s">
        <v>1050</v>
      </c>
      <c r="D1334" s="107"/>
      <c r="E1334" s="107"/>
      <c r="F1334" s="107"/>
      <c r="G1334" s="107"/>
      <c r="H1334" s="107"/>
      <c r="I1334" s="108"/>
      <c r="J1334" s="55"/>
      <c r="K1334" s="55"/>
    </row>
    <row r="1335" spans="1:11" ht="15">
      <c r="A1335" s="55">
        <v>1</v>
      </c>
      <c r="B1335" s="55" t="s">
        <v>1051</v>
      </c>
      <c r="C1335" s="55">
        <v>12120002</v>
      </c>
      <c r="D1335" s="55" t="s">
        <v>14</v>
      </c>
      <c r="E1335" s="55">
        <v>123</v>
      </c>
      <c r="F1335" s="55">
        <v>2017</v>
      </c>
      <c r="G1335" s="110">
        <v>2017</v>
      </c>
      <c r="H1335" s="110"/>
      <c r="I1335" s="55">
        <v>1</v>
      </c>
      <c r="J1335" s="55">
        <v>123</v>
      </c>
      <c r="K1335" s="55">
        <v>0</v>
      </c>
    </row>
    <row r="1336" spans="1:11" ht="15">
      <c r="A1336" s="55"/>
      <c r="B1336" s="55" t="s">
        <v>1052</v>
      </c>
      <c r="C1336" s="55"/>
      <c r="D1336" s="55"/>
      <c r="E1336" s="55"/>
      <c r="F1336" s="55"/>
      <c r="G1336" s="110"/>
      <c r="H1336" s="110"/>
      <c r="I1336" s="55"/>
      <c r="J1336" s="55"/>
      <c r="K1336" s="55"/>
    </row>
    <row r="1337" spans="1:11" ht="15">
      <c r="A1337" s="55"/>
      <c r="B1337" s="55" t="s">
        <v>1053</v>
      </c>
      <c r="C1337" s="55"/>
      <c r="D1337" s="55"/>
      <c r="E1337" s="55"/>
      <c r="F1337" s="55"/>
      <c r="G1337" s="110"/>
      <c r="H1337" s="110"/>
      <c r="I1337" s="55"/>
      <c r="J1337" s="55"/>
      <c r="K1337" s="55"/>
    </row>
    <row r="1338" spans="1:11" ht="15">
      <c r="A1338" s="55">
        <v>2</v>
      </c>
      <c r="B1338" s="55" t="s">
        <v>1054</v>
      </c>
      <c r="C1338" s="55">
        <v>12120001</v>
      </c>
      <c r="D1338" s="55" t="s">
        <v>14</v>
      </c>
      <c r="E1338" s="55">
        <v>696</v>
      </c>
      <c r="F1338" s="55">
        <v>2007</v>
      </c>
      <c r="G1338" s="110">
        <v>2007</v>
      </c>
      <c r="H1338" s="110"/>
      <c r="I1338" s="55">
        <v>1</v>
      </c>
      <c r="J1338" s="55">
        <v>696</v>
      </c>
      <c r="K1338" s="55">
        <v>0</v>
      </c>
    </row>
    <row r="1339" spans="1:11" ht="15">
      <c r="A1339" s="55">
        <v>3</v>
      </c>
      <c r="B1339" s="55" t="s">
        <v>1055</v>
      </c>
      <c r="C1339" s="55">
        <v>12120003</v>
      </c>
      <c r="D1339" s="55" t="s">
        <v>14</v>
      </c>
      <c r="E1339" s="55">
        <v>716</v>
      </c>
      <c r="F1339" s="55"/>
      <c r="G1339" s="110"/>
      <c r="H1339" s="110"/>
      <c r="I1339" s="55">
        <v>1</v>
      </c>
      <c r="J1339" s="55">
        <v>716</v>
      </c>
      <c r="K1339" s="55">
        <v>0</v>
      </c>
    </row>
    <row r="1340" spans="1:11" ht="15">
      <c r="A1340" s="55"/>
      <c r="B1340" s="55" t="s">
        <v>1056</v>
      </c>
      <c r="C1340" s="55"/>
      <c r="D1340" s="55"/>
      <c r="E1340" s="55"/>
      <c r="F1340" s="55"/>
      <c r="G1340" s="110"/>
      <c r="H1340" s="110"/>
      <c r="I1340" s="55"/>
      <c r="J1340" s="55"/>
      <c r="K1340" s="55"/>
    </row>
    <row r="1341" spans="1:11" ht="15">
      <c r="A1341" s="55">
        <v>4</v>
      </c>
      <c r="B1341" s="55" t="s">
        <v>1057</v>
      </c>
      <c r="C1341" s="55">
        <v>12120004</v>
      </c>
      <c r="D1341" s="55" t="s">
        <v>14</v>
      </c>
      <c r="E1341" s="55">
        <v>512</v>
      </c>
      <c r="F1341" s="55">
        <v>2008</v>
      </c>
      <c r="G1341" s="110">
        <v>2008</v>
      </c>
      <c r="H1341" s="110"/>
      <c r="I1341" s="55">
        <v>1</v>
      </c>
      <c r="J1341" s="55">
        <v>512</v>
      </c>
      <c r="K1341" s="55">
        <v>0</v>
      </c>
    </row>
    <row r="1342" spans="1:11" ht="15">
      <c r="A1342" s="55"/>
      <c r="B1342" s="55" t="s">
        <v>1058</v>
      </c>
      <c r="C1342" s="55"/>
      <c r="D1342" s="55"/>
      <c r="E1342" s="55"/>
      <c r="F1342" s="55"/>
      <c r="G1342" s="110"/>
      <c r="H1342" s="110"/>
      <c r="I1342" s="55"/>
      <c r="J1342" s="55"/>
      <c r="K1342" s="55"/>
    </row>
    <row r="1343" spans="1:11" ht="15">
      <c r="A1343" s="55"/>
      <c r="B1343" s="55" t="s">
        <v>1059</v>
      </c>
      <c r="C1343" s="55"/>
      <c r="D1343" s="55"/>
      <c r="E1343" s="55"/>
      <c r="F1343" s="55"/>
      <c r="G1343" s="110"/>
      <c r="H1343" s="110"/>
      <c r="I1343" s="55"/>
      <c r="J1343" s="55"/>
      <c r="K1343" s="55"/>
    </row>
    <row r="1344" spans="1:11" ht="15">
      <c r="A1344" s="55"/>
      <c r="B1344" s="57" t="s">
        <v>503</v>
      </c>
      <c r="C1344" s="57"/>
      <c r="D1344" s="57"/>
      <c r="E1344" s="57"/>
      <c r="F1344" s="57"/>
      <c r="G1344" s="105"/>
      <c r="H1344" s="105"/>
      <c r="I1344" s="57"/>
      <c r="J1344" s="57">
        <f>SUM(J1335:J1343)</f>
        <v>2047</v>
      </c>
      <c r="K1344" s="57">
        <f>SUM(K1335:K1343)</f>
        <v>0</v>
      </c>
    </row>
    <row r="1345" spans="1:11" ht="15">
      <c r="A1345" s="55"/>
      <c r="B1345" s="55"/>
      <c r="C1345" s="106" t="s">
        <v>1060</v>
      </c>
      <c r="D1345" s="107"/>
      <c r="E1345" s="107"/>
      <c r="F1345" s="107"/>
      <c r="G1345" s="107"/>
      <c r="H1345" s="107"/>
      <c r="I1345" s="108"/>
      <c r="J1345" s="55"/>
      <c r="K1345" s="55"/>
    </row>
    <row r="1346" spans="1:11" ht="15">
      <c r="A1346" s="55">
        <v>1</v>
      </c>
      <c r="B1346" s="55" t="s">
        <v>1061</v>
      </c>
      <c r="C1346" s="55">
        <v>10110001</v>
      </c>
      <c r="D1346" s="55" t="s">
        <v>14</v>
      </c>
      <c r="E1346" s="55">
        <v>2012971</v>
      </c>
      <c r="F1346" s="55">
        <v>2004</v>
      </c>
      <c r="G1346" s="110">
        <v>2004</v>
      </c>
      <c r="H1346" s="110"/>
      <c r="I1346" s="55">
        <v>1</v>
      </c>
      <c r="J1346" s="55">
        <v>2012971</v>
      </c>
      <c r="K1346" s="55">
        <v>0</v>
      </c>
    </row>
    <row r="1347" spans="1:11" ht="15">
      <c r="A1347" s="55">
        <v>2</v>
      </c>
      <c r="B1347" s="55" t="s">
        <v>1062</v>
      </c>
      <c r="C1347" s="55">
        <v>10110002</v>
      </c>
      <c r="D1347" s="55" t="s">
        <v>14</v>
      </c>
      <c r="E1347" s="55">
        <v>2588328</v>
      </c>
      <c r="F1347" s="55">
        <v>2004</v>
      </c>
      <c r="G1347" s="110">
        <v>2004</v>
      </c>
      <c r="H1347" s="110"/>
      <c r="I1347" s="55">
        <v>1</v>
      </c>
      <c r="J1347" s="55">
        <v>2588328</v>
      </c>
      <c r="K1347" s="55">
        <v>0</v>
      </c>
    </row>
    <row r="1348" spans="1:11" ht="15">
      <c r="A1348" s="55">
        <v>3</v>
      </c>
      <c r="B1348" s="55" t="s">
        <v>1063</v>
      </c>
      <c r="C1348" s="55">
        <v>10110003</v>
      </c>
      <c r="D1348" s="55" t="s">
        <v>14</v>
      </c>
      <c r="E1348" s="55">
        <v>496044</v>
      </c>
      <c r="F1348" s="55">
        <v>2004</v>
      </c>
      <c r="G1348" s="110">
        <v>2004</v>
      </c>
      <c r="H1348" s="110"/>
      <c r="I1348" s="55">
        <v>1</v>
      </c>
      <c r="J1348" s="55">
        <v>496044</v>
      </c>
      <c r="K1348" s="55">
        <v>0</v>
      </c>
    </row>
    <row r="1349" spans="1:11" ht="15">
      <c r="A1349" s="55">
        <v>4</v>
      </c>
      <c r="B1349" s="55" t="s">
        <v>1064</v>
      </c>
      <c r="C1349" s="55">
        <v>10110004</v>
      </c>
      <c r="D1349" s="55" t="s">
        <v>14</v>
      </c>
      <c r="E1349" s="55">
        <v>151058</v>
      </c>
      <c r="F1349" s="55">
        <v>2004</v>
      </c>
      <c r="G1349" s="110">
        <v>2004</v>
      </c>
      <c r="H1349" s="110"/>
      <c r="I1349" s="55">
        <v>1</v>
      </c>
      <c r="J1349" s="55">
        <v>151058</v>
      </c>
      <c r="K1349" s="55">
        <v>0</v>
      </c>
    </row>
    <row r="1350" spans="1:11" ht="15">
      <c r="A1350" s="55"/>
      <c r="B1350" s="55" t="s">
        <v>1065</v>
      </c>
      <c r="C1350" s="55"/>
      <c r="D1350" s="55"/>
      <c r="E1350" s="55"/>
      <c r="F1350" s="55"/>
      <c r="G1350" s="110"/>
      <c r="H1350" s="110"/>
      <c r="I1350" s="55"/>
      <c r="J1350" s="55"/>
      <c r="K1350" s="55"/>
    </row>
    <row r="1351" spans="1:11" ht="15">
      <c r="A1351" s="55"/>
      <c r="B1351" s="57" t="s">
        <v>503</v>
      </c>
      <c r="C1351" s="57"/>
      <c r="D1351" s="57"/>
      <c r="E1351" s="57"/>
      <c r="F1351" s="57"/>
      <c r="G1351" s="105"/>
      <c r="H1351" s="105"/>
      <c r="I1351" s="57"/>
      <c r="J1351" s="57">
        <f>SUM(J1346:J1350)</f>
        <v>5248401</v>
      </c>
      <c r="K1351" s="57">
        <f>SUM(K1346:K1350)</f>
        <v>0</v>
      </c>
    </row>
    <row r="1352" spans="1:11" ht="15">
      <c r="A1352" s="55"/>
      <c r="B1352" s="55"/>
      <c r="C1352" s="106" t="s">
        <v>1066</v>
      </c>
      <c r="D1352" s="107"/>
      <c r="E1352" s="107"/>
      <c r="F1352" s="107"/>
      <c r="G1352" s="107"/>
      <c r="H1352" s="107"/>
      <c r="I1352" s="108"/>
      <c r="J1352" s="55"/>
      <c r="K1352" s="55"/>
    </row>
    <row r="1353" spans="1:11" ht="15">
      <c r="A1353" s="55">
        <v>1</v>
      </c>
      <c r="B1353" s="55" t="s">
        <v>1067</v>
      </c>
      <c r="C1353" s="55">
        <v>101810001</v>
      </c>
      <c r="D1353" s="55" t="s">
        <v>14</v>
      </c>
      <c r="E1353" s="55">
        <v>4242</v>
      </c>
      <c r="F1353" s="55">
        <v>2007</v>
      </c>
      <c r="G1353" s="110">
        <v>2007</v>
      </c>
      <c r="H1353" s="110"/>
      <c r="I1353" s="55">
        <v>1</v>
      </c>
      <c r="J1353" s="55">
        <v>4242</v>
      </c>
      <c r="K1353" s="55">
        <v>0</v>
      </c>
    </row>
    <row r="1354" spans="1:11" ht="15">
      <c r="A1354" s="55"/>
      <c r="B1354" s="55" t="s">
        <v>1068</v>
      </c>
      <c r="C1354" s="55"/>
      <c r="D1354" s="55"/>
      <c r="E1354" s="55"/>
      <c r="F1354" s="55"/>
      <c r="G1354" s="110"/>
      <c r="H1354" s="110"/>
      <c r="I1354" s="55"/>
      <c r="J1354" s="55"/>
      <c r="K1354" s="55"/>
    </row>
    <row r="1355" spans="1:11" ht="15">
      <c r="A1355" s="55"/>
      <c r="B1355" s="55" t="s">
        <v>1069</v>
      </c>
      <c r="C1355" s="55"/>
      <c r="D1355" s="55"/>
      <c r="E1355" s="55"/>
      <c r="F1355" s="55"/>
      <c r="G1355" s="110"/>
      <c r="H1355" s="110"/>
      <c r="I1355" s="55"/>
      <c r="J1355" s="55"/>
      <c r="K1355" s="55"/>
    </row>
    <row r="1356" spans="1:11" ht="15">
      <c r="A1356" s="55"/>
      <c r="B1356" s="55" t="s">
        <v>1070</v>
      </c>
      <c r="C1356" s="55"/>
      <c r="D1356" s="55"/>
      <c r="E1356" s="55"/>
      <c r="F1356" s="55"/>
      <c r="G1356" s="110"/>
      <c r="H1356" s="110"/>
      <c r="I1356" s="55"/>
      <c r="J1356" s="55"/>
      <c r="K1356" s="55"/>
    </row>
    <row r="1357" spans="1:11" ht="15">
      <c r="A1357" s="55">
        <v>2</v>
      </c>
      <c r="B1357" s="55" t="s">
        <v>1071</v>
      </c>
      <c r="C1357" s="55">
        <v>101810002</v>
      </c>
      <c r="D1357" s="55" t="s">
        <v>14</v>
      </c>
      <c r="E1357" s="55">
        <v>36790</v>
      </c>
      <c r="F1357" s="55">
        <v>2006</v>
      </c>
      <c r="G1357" s="110">
        <v>2006</v>
      </c>
      <c r="H1357" s="110"/>
      <c r="I1357" s="55">
        <v>1</v>
      </c>
      <c r="J1357" s="55">
        <v>36790</v>
      </c>
      <c r="K1357" s="55">
        <v>0</v>
      </c>
    </row>
    <row r="1358" spans="1:11" ht="15">
      <c r="A1358" s="55"/>
      <c r="B1358" s="55" t="s">
        <v>1072</v>
      </c>
      <c r="C1358" s="55"/>
      <c r="D1358" s="55"/>
      <c r="E1358" s="55"/>
      <c r="F1358" s="55"/>
      <c r="G1358" s="110"/>
      <c r="H1358" s="110"/>
      <c r="I1358" s="55"/>
      <c r="J1358" s="55"/>
      <c r="K1358" s="55"/>
    </row>
    <row r="1359" spans="1:11" ht="15">
      <c r="A1359" s="55"/>
      <c r="B1359" s="55" t="s">
        <v>1073</v>
      </c>
      <c r="C1359" s="55"/>
      <c r="D1359" s="55"/>
      <c r="E1359" s="55"/>
      <c r="F1359" s="55"/>
      <c r="G1359" s="110"/>
      <c r="H1359" s="110"/>
      <c r="I1359" s="55"/>
      <c r="J1359" s="55"/>
      <c r="K1359" s="55"/>
    </row>
    <row r="1360" spans="1:11" ht="15">
      <c r="A1360" s="55">
        <v>3</v>
      </c>
      <c r="B1360" s="55" t="s">
        <v>1074</v>
      </c>
      <c r="C1360" s="55">
        <v>101810003</v>
      </c>
      <c r="D1360" s="55" t="s">
        <v>14</v>
      </c>
      <c r="E1360" s="55">
        <v>5443</v>
      </c>
      <c r="F1360" s="55">
        <v>2008</v>
      </c>
      <c r="G1360" s="110">
        <v>2008</v>
      </c>
      <c r="H1360" s="110"/>
      <c r="I1360" s="55">
        <v>1</v>
      </c>
      <c r="J1360" s="55">
        <v>5443</v>
      </c>
      <c r="K1360" s="55">
        <v>0</v>
      </c>
    </row>
    <row r="1361" spans="1:11" ht="15">
      <c r="A1361" s="55"/>
      <c r="B1361" s="55" t="s">
        <v>1075</v>
      </c>
      <c r="C1361" s="55"/>
      <c r="D1361" s="55"/>
      <c r="E1361" s="55"/>
      <c r="F1361" s="55"/>
      <c r="G1361" s="110"/>
      <c r="H1361" s="110"/>
      <c r="I1361" s="55"/>
      <c r="J1361" s="55"/>
      <c r="K1361" s="55"/>
    </row>
    <row r="1362" spans="1:11" ht="15">
      <c r="A1362" s="55">
        <v>4</v>
      </c>
      <c r="B1362" s="55" t="s">
        <v>1076</v>
      </c>
      <c r="C1362" s="55">
        <v>101810004</v>
      </c>
      <c r="D1362" s="55" t="s">
        <v>14</v>
      </c>
      <c r="E1362" s="55">
        <v>5956</v>
      </c>
      <c r="F1362" s="55">
        <v>2008</v>
      </c>
      <c r="G1362" s="110">
        <v>2008</v>
      </c>
      <c r="H1362" s="110"/>
      <c r="I1362" s="55">
        <v>1</v>
      </c>
      <c r="J1362" s="55">
        <v>5956</v>
      </c>
      <c r="K1362" s="55">
        <v>0</v>
      </c>
    </row>
    <row r="1363" spans="1:11" ht="15">
      <c r="A1363" s="55" t="s">
        <v>173</v>
      </c>
      <c r="B1363" s="55" t="s">
        <v>1077</v>
      </c>
      <c r="C1363" s="55"/>
      <c r="D1363" s="55"/>
      <c r="E1363" s="55"/>
      <c r="F1363" s="55"/>
      <c r="G1363" s="110"/>
      <c r="H1363" s="110"/>
      <c r="I1363" s="55"/>
      <c r="J1363" s="55"/>
      <c r="K1363" s="55"/>
    </row>
    <row r="1364" spans="1:11" ht="15">
      <c r="A1364" s="55">
        <v>5</v>
      </c>
      <c r="B1364" s="55" t="s">
        <v>1076</v>
      </c>
      <c r="C1364" s="55">
        <v>101810005</v>
      </c>
      <c r="D1364" s="55" t="s">
        <v>14</v>
      </c>
      <c r="E1364" s="55">
        <v>15000</v>
      </c>
      <c r="F1364" s="55">
        <v>2008</v>
      </c>
      <c r="G1364" s="110">
        <v>2008</v>
      </c>
      <c r="H1364" s="110"/>
      <c r="I1364" s="55">
        <v>1</v>
      </c>
      <c r="J1364" s="55">
        <v>15000</v>
      </c>
      <c r="K1364" s="55">
        <v>0</v>
      </c>
    </row>
    <row r="1365" spans="1:11" ht="15">
      <c r="A1365" s="55" t="s">
        <v>173</v>
      </c>
      <c r="B1365" s="55" t="s">
        <v>1078</v>
      </c>
      <c r="C1365" s="55"/>
      <c r="D1365" s="55"/>
      <c r="E1365" s="55"/>
      <c r="F1365" s="55"/>
      <c r="G1365" s="110"/>
      <c r="H1365" s="110"/>
      <c r="I1365" s="55"/>
      <c r="J1365" s="55" t="s">
        <v>173</v>
      </c>
      <c r="K1365" s="55"/>
    </row>
    <row r="1366" spans="1:11" ht="15">
      <c r="A1366" s="55">
        <v>6</v>
      </c>
      <c r="B1366" s="55" t="s">
        <v>1079</v>
      </c>
      <c r="C1366" s="55">
        <v>101810006</v>
      </c>
      <c r="D1366" s="55" t="s">
        <v>14</v>
      </c>
      <c r="E1366" s="55">
        <v>1382</v>
      </c>
      <c r="F1366" s="55">
        <v>2010</v>
      </c>
      <c r="G1366" s="110">
        <v>2010</v>
      </c>
      <c r="H1366" s="110"/>
      <c r="I1366" s="55">
        <v>1</v>
      </c>
      <c r="J1366" s="55">
        <v>1382</v>
      </c>
      <c r="K1366" s="55">
        <v>0</v>
      </c>
    </row>
    <row r="1367" spans="1:11" ht="15">
      <c r="A1367" s="55" t="s">
        <v>173</v>
      </c>
      <c r="B1367" s="55" t="s">
        <v>1080</v>
      </c>
      <c r="C1367" s="55"/>
      <c r="D1367" s="55"/>
      <c r="E1367" s="55"/>
      <c r="F1367" s="55"/>
      <c r="G1367" s="110"/>
      <c r="H1367" s="110"/>
      <c r="I1367" s="55"/>
      <c r="J1367" s="55"/>
      <c r="K1367" s="55"/>
    </row>
    <row r="1368" spans="1:11" ht="15">
      <c r="A1368" s="55" t="s">
        <v>173</v>
      </c>
      <c r="B1368" s="55" t="s">
        <v>1081</v>
      </c>
      <c r="C1368" s="55"/>
      <c r="D1368" s="55"/>
      <c r="E1368" s="55"/>
      <c r="F1368" s="55"/>
      <c r="G1368" s="110"/>
      <c r="H1368" s="110"/>
      <c r="I1368" s="55"/>
      <c r="J1368" s="55"/>
      <c r="K1368" s="55"/>
    </row>
    <row r="1369" spans="1:11" ht="15">
      <c r="A1369" s="55" t="s">
        <v>173</v>
      </c>
      <c r="B1369" s="57" t="s">
        <v>503</v>
      </c>
      <c r="C1369" s="57"/>
      <c r="D1369" s="57"/>
      <c r="E1369" s="57"/>
      <c r="F1369" s="57"/>
      <c r="G1369" s="105"/>
      <c r="H1369" s="105"/>
      <c r="I1369" s="57"/>
      <c r="J1369" s="57">
        <f>SUM(J1353:J1368)</f>
        <v>68813</v>
      </c>
      <c r="K1369" s="57">
        <f>SUM(K1353:K1368)</f>
        <v>0</v>
      </c>
    </row>
    <row r="1370" spans="1:11" ht="15" hidden="1">
      <c r="A1370" s="55" t="s">
        <v>173</v>
      </c>
      <c r="B1370" s="55"/>
      <c r="C1370" s="55"/>
      <c r="D1370" s="55"/>
      <c r="E1370" s="55"/>
      <c r="F1370" s="55"/>
      <c r="G1370" s="110"/>
      <c r="H1370" s="110"/>
      <c r="I1370" s="55"/>
      <c r="J1370" s="55"/>
      <c r="K1370" s="55"/>
    </row>
    <row r="1371" spans="1:11" ht="15" hidden="1">
      <c r="A1371" s="55" t="s">
        <v>173</v>
      </c>
      <c r="B1371" s="55"/>
      <c r="C1371" s="55"/>
      <c r="D1371" s="55"/>
      <c r="E1371" s="55"/>
      <c r="F1371" s="55"/>
      <c r="G1371" s="110"/>
      <c r="H1371" s="110"/>
      <c r="I1371" s="55"/>
      <c r="J1371" s="55"/>
      <c r="K1371" s="55"/>
    </row>
    <row r="1372" spans="1:11" ht="15" hidden="1">
      <c r="A1372" s="55" t="s">
        <v>173</v>
      </c>
      <c r="B1372" s="55"/>
      <c r="C1372" s="55"/>
      <c r="D1372" s="55"/>
      <c r="E1372" s="55"/>
      <c r="F1372" s="55"/>
      <c r="G1372" s="110"/>
      <c r="H1372" s="110"/>
      <c r="I1372" s="55"/>
      <c r="J1372" s="55"/>
      <c r="K1372" s="55"/>
    </row>
    <row r="1373" spans="1:11" ht="15" hidden="1">
      <c r="A1373" s="55" t="s">
        <v>173</v>
      </c>
      <c r="B1373" s="55"/>
      <c r="C1373" s="55"/>
      <c r="D1373" s="55"/>
      <c r="E1373" s="55"/>
      <c r="F1373" s="55"/>
      <c r="G1373" s="110"/>
      <c r="H1373" s="110"/>
      <c r="I1373" s="55"/>
      <c r="J1373" s="55"/>
      <c r="K1373" s="55"/>
    </row>
    <row r="1374" spans="1:11" ht="15" hidden="1">
      <c r="A1374" s="55" t="s">
        <v>173</v>
      </c>
      <c r="B1374" s="55"/>
      <c r="C1374" s="55"/>
      <c r="D1374" s="55"/>
      <c r="E1374" s="55"/>
      <c r="F1374" s="55"/>
      <c r="G1374" s="110"/>
      <c r="H1374" s="110"/>
      <c r="I1374" s="55"/>
      <c r="J1374" s="55"/>
      <c r="K1374" s="55"/>
    </row>
    <row r="1375" spans="1:11" ht="15" hidden="1">
      <c r="A1375" s="8" t="s">
        <v>173</v>
      </c>
      <c r="B1375" s="8"/>
      <c r="C1375" s="8"/>
      <c r="D1375" s="8"/>
      <c r="E1375" s="8"/>
      <c r="F1375" s="8"/>
      <c r="G1375" s="109"/>
      <c r="H1375" s="109"/>
      <c r="I1375" s="8"/>
      <c r="J1375" s="8"/>
      <c r="K1375" s="8"/>
    </row>
    <row r="1376" spans="1:11" ht="15" hidden="1">
      <c r="A1376" s="8" t="s">
        <v>173</v>
      </c>
      <c r="B1376" s="8"/>
      <c r="C1376" s="8"/>
      <c r="D1376" s="8"/>
      <c r="E1376" s="8"/>
      <c r="F1376" s="8"/>
      <c r="G1376" s="109"/>
      <c r="H1376" s="109"/>
      <c r="I1376" s="8"/>
      <c r="J1376" s="8"/>
      <c r="K1376" s="8"/>
    </row>
    <row r="1377" spans="1:11" ht="15" hidden="1">
      <c r="A1377" s="8" t="s">
        <v>173</v>
      </c>
      <c r="B1377" s="8"/>
      <c r="C1377" s="8"/>
      <c r="D1377" s="8"/>
      <c r="E1377" s="8"/>
      <c r="F1377" s="8"/>
      <c r="G1377" s="109"/>
      <c r="H1377" s="109"/>
      <c r="I1377" s="8"/>
      <c r="J1377" s="8"/>
      <c r="K1377" s="8"/>
    </row>
    <row r="1378" spans="1:11" ht="15" hidden="1">
      <c r="A1378" s="8" t="s">
        <v>173</v>
      </c>
      <c r="B1378" s="8"/>
      <c r="C1378" s="8"/>
      <c r="D1378" s="8"/>
      <c r="E1378" s="8"/>
      <c r="F1378" s="8"/>
      <c r="G1378" s="109"/>
      <c r="H1378" s="109"/>
      <c r="I1378" s="8"/>
      <c r="J1378" s="8"/>
      <c r="K1378" s="8"/>
    </row>
    <row r="1379" spans="1:11" ht="15" hidden="1">
      <c r="A1379" s="8" t="s">
        <v>173</v>
      </c>
      <c r="B1379" s="8"/>
      <c r="C1379" s="8"/>
      <c r="D1379" s="8"/>
      <c r="E1379" s="8"/>
      <c r="F1379" s="8"/>
      <c r="G1379" s="109"/>
      <c r="H1379" s="109"/>
      <c r="I1379" s="8"/>
      <c r="J1379" s="8"/>
      <c r="K1379" s="8"/>
    </row>
    <row r="1380" spans="1:11" ht="15" hidden="1">
      <c r="A1380" s="8" t="s">
        <v>173</v>
      </c>
      <c r="B1380" s="8"/>
      <c r="C1380" s="8"/>
      <c r="D1380" s="8"/>
      <c r="E1380" s="8"/>
      <c r="F1380" s="8"/>
      <c r="G1380" s="109"/>
      <c r="H1380" s="109"/>
      <c r="I1380" s="8"/>
      <c r="J1380" s="8"/>
      <c r="K1380" s="8"/>
    </row>
    <row r="1381" spans="1:11" ht="15" hidden="1">
      <c r="A1381" s="8" t="s">
        <v>173</v>
      </c>
      <c r="B1381" s="8"/>
      <c r="C1381" s="8"/>
      <c r="D1381" s="8"/>
      <c r="E1381" s="8"/>
      <c r="F1381" s="8"/>
      <c r="G1381" s="109"/>
      <c r="H1381" s="109"/>
      <c r="I1381" s="8"/>
      <c r="J1381" s="8"/>
      <c r="K1381" s="8"/>
    </row>
    <row r="1382" spans="1:11" ht="15" hidden="1">
      <c r="A1382" s="8" t="s">
        <v>173</v>
      </c>
      <c r="B1382" s="8"/>
      <c r="C1382" s="8"/>
      <c r="D1382" s="8"/>
      <c r="E1382" s="8"/>
      <c r="F1382" s="8"/>
      <c r="G1382" s="109"/>
      <c r="H1382" s="109"/>
      <c r="I1382" s="8"/>
      <c r="J1382" s="8"/>
      <c r="K1382" s="8"/>
    </row>
    <row r="1383" spans="1:11" ht="15" hidden="1">
      <c r="A1383" s="8" t="s">
        <v>173</v>
      </c>
      <c r="B1383" s="8"/>
      <c r="C1383" s="8"/>
      <c r="D1383" s="8"/>
      <c r="E1383" s="8"/>
      <c r="F1383" s="8"/>
      <c r="G1383" s="109"/>
      <c r="H1383" s="109"/>
      <c r="I1383" s="8"/>
      <c r="J1383" s="8"/>
      <c r="K1383" s="8"/>
    </row>
    <row r="1384" spans="1:11" ht="15" hidden="1">
      <c r="A1384" s="8" t="s">
        <v>173</v>
      </c>
      <c r="B1384" s="8"/>
      <c r="C1384" s="8"/>
      <c r="D1384" s="8"/>
      <c r="E1384" s="8"/>
      <c r="F1384" s="8"/>
      <c r="G1384" s="109"/>
      <c r="H1384" s="109"/>
      <c r="I1384" s="8"/>
      <c r="J1384" s="8"/>
      <c r="K1384" s="8"/>
    </row>
    <row r="1385" spans="1:11" ht="15" hidden="1">
      <c r="A1385" s="8" t="s">
        <v>173</v>
      </c>
      <c r="B1385" s="8"/>
      <c r="C1385" s="8"/>
      <c r="D1385" s="8"/>
      <c r="E1385" s="8"/>
      <c r="F1385" s="8"/>
      <c r="G1385" s="109"/>
      <c r="H1385" s="109"/>
      <c r="I1385" s="8"/>
      <c r="J1385" s="8"/>
      <c r="K1385" s="8"/>
    </row>
    <row r="1386" spans="1:11" ht="15" hidden="1">
      <c r="A1386" s="8" t="s">
        <v>173</v>
      </c>
      <c r="B1386" s="8"/>
      <c r="C1386" s="8"/>
      <c r="D1386" s="8"/>
      <c r="E1386" s="8"/>
      <c r="F1386" s="8"/>
      <c r="G1386" s="109"/>
      <c r="H1386" s="109"/>
      <c r="I1386" s="8"/>
      <c r="J1386" s="8"/>
      <c r="K1386" s="8"/>
    </row>
    <row r="1387" spans="1:11" ht="15" hidden="1">
      <c r="A1387" s="8" t="s">
        <v>173</v>
      </c>
      <c r="B1387" s="8"/>
      <c r="C1387" s="8"/>
      <c r="D1387" s="8"/>
      <c r="E1387" s="8"/>
      <c r="F1387" s="8"/>
      <c r="G1387" s="109"/>
      <c r="H1387" s="109"/>
      <c r="I1387" s="8"/>
      <c r="J1387" s="8"/>
      <c r="K1387" s="8"/>
    </row>
    <row r="1388" spans="1:11" ht="15" hidden="1">
      <c r="A1388" s="8" t="s">
        <v>173</v>
      </c>
      <c r="B1388" s="8"/>
      <c r="C1388" s="8"/>
      <c r="D1388" s="8"/>
      <c r="E1388" s="8"/>
      <c r="F1388" s="8"/>
      <c r="G1388" s="109"/>
      <c r="H1388" s="109"/>
      <c r="I1388" s="8"/>
      <c r="J1388" s="8"/>
      <c r="K1388" s="8"/>
    </row>
    <row r="1389" spans="1:11" ht="15" hidden="1">
      <c r="A1389" s="8" t="s">
        <v>173</v>
      </c>
      <c r="B1389" s="8"/>
      <c r="C1389" s="8"/>
      <c r="D1389" s="8"/>
      <c r="E1389" s="8"/>
      <c r="F1389" s="8"/>
      <c r="G1389" s="109"/>
      <c r="H1389" s="109"/>
      <c r="I1389" s="8"/>
      <c r="J1389" s="8"/>
      <c r="K1389" s="8"/>
    </row>
    <row r="1390" spans="1:11" ht="15" hidden="1">
      <c r="A1390" s="8" t="s">
        <v>173</v>
      </c>
      <c r="B1390" s="8"/>
      <c r="C1390" s="8"/>
      <c r="D1390" s="8"/>
      <c r="E1390" s="8"/>
      <c r="F1390" s="8"/>
      <c r="G1390" s="109"/>
      <c r="H1390" s="109"/>
      <c r="I1390" s="8"/>
      <c r="J1390" s="8"/>
      <c r="K1390" s="8"/>
    </row>
    <row r="1391" spans="1:11" ht="15" hidden="1">
      <c r="A1391" s="8" t="s">
        <v>173</v>
      </c>
      <c r="B1391" s="8"/>
      <c r="C1391" s="8"/>
      <c r="D1391" s="8"/>
      <c r="E1391" s="8"/>
      <c r="F1391" s="8"/>
      <c r="G1391" s="109"/>
      <c r="H1391" s="109"/>
      <c r="I1391" s="8"/>
      <c r="J1391" s="8"/>
      <c r="K1391" s="8"/>
    </row>
    <row r="1392" spans="1:11" ht="15" hidden="1">
      <c r="A1392" s="8" t="s">
        <v>173</v>
      </c>
      <c r="B1392" s="8"/>
      <c r="C1392" s="8"/>
      <c r="D1392" s="8"/>
      <c r="E1392" s="8"/>
      <c r="F1392" s="8"/>
      <c r="G1392" s="109"/>
      <c r="H1392" s="109"/>
      <c r="I1392" s="8"/>
      <c r="J1392" s="8"/>
      <c r="K1392" s="8"/>
    </row>
    <row r="1393" spans="1:11" ht="15" hidden="1">
      <c r="A1393" s="8" t="s">
        <v>173</v>
      </c>
      <c r="B1393" s="8"/>
      <c r="C1393" s="8"/>
      <c r="D1393" s="8"/>
      <c r="E1393" s="8"/>
      <c r="F1393" s="8"/>
      <c r="G1393" s="109"/>
      <c r="H1393" s="109"/>
      <c r="I1393" s="8"/>
      <c r="J1393" s="8"/>
      <c r="K1393" s="8"/>
    </row>
    <row r="1394" spans="1:11" ht="15">
      <c r="A1394" s="27"/>
      <c r="B1394" s="106" t="s">
        <v>1127</v>
      </c>
      <c r="C1394" s="107"/>
      <c r="D1394" s="107"/>
      <c r="E1394" s="107"/>
      <c r="F1394" s="107"/>
      <c r="G1394" s="107"/>
      <c r="H1394" s="107"/>
      <c r="I1394" s="107"/>
      <c r="J1394" s="108"/>
      <c r="K1394" s="27"/>
    </row>
    <row r="1395" spans="1:11" ht="27" customHeight="1">
      <c r="A1395" s="100">
        <v>1</v>
      </c>
      <c r="B1395" s="81" t="s">
        <v>1128</v>
      </c>
      <c r="C1395" s="79"/>
      <c r="D1395" s="103" t="s">
        <v>1129</v>
      </c>
      <c r="E1395" s="104"/>
      <c r="F1395" s="27"/>
      <c r="G1395" s="27"/>
      <c r="H1395" s="27"/>
      <c r="I1395" s="27">
        <v>20</v>
      </c>
      <c r="J1395" s="27"/>
      <c r="K1395" s="27"/>
    </row>
    <row r="1396" spans="1:11" ht="15">
      <c r="A1396" s="101"/>
      <c r="B1396" s="81"/>
      <c r="C1396" s="79"/>
      <c r="D1396" s="103" t="s">
        <v>1130</v>
      </c>
      <c r="E1396" s="104"/>
      <c r="F1396" s="27"/>
      <c r="G1396" s="27"/>
      <c r="H1396" s="27"/>
      <c r="I1396" s="27">
        <v>5</v>
      </c>
      <c r="J1396" s="27"/>
      <c r="K1396" s="27"/>
    </row>
    <row r="1397" spans="1:11" ht="15">
      <c r="A1397" s="100">
        <v>2</v>
      </c>
      <c r="B1397" s="82" t="s">
        <v>1131</v>
      </c>
      <c r="C1397" s="79"/>
      <c r="D1397" s="103" t="s">
        <v>1129</v>
      </c>
      <c r="E1397" s="104"/>
      <c r="F1397" s="27"/>
      <c r="G1397" s="27"/>
      <c r="H1397" s="27"/>
      <c r="I1397" s="27">
        <v>14</v>
      </c>
      <c r="J1397" s="27"/>
      <c r="K1397" s="27"/>
    </row>
    <row r="1398" spans="1:11" ht="15">
      <c r="A1398" s="101"/>
      <c r="B1398" s="81"/>
      <c r="C1398" s="79"/>
      <c r="D1398" s="103" t="s">
        <v>1130</v>
      </c>
      <c r="E1398" s="104"/>
      <c r="F1398" s="27"/>
      <c r="G1398" s="27"/>
      <c r="H1398" s="27"/>
      <c r="I1398" s="27">
        <v>5</v>
      </c>
      <c r="J1398" s="27"/>
      <c r="K1398" s="27"/>
    </row>
    <row r="1399" spans="1:11" ht="41.25" customHeight="1">
      <c r="A1399" s="100">
        <v>3</v>
      </c>
      <c r="B1399" s="82" t="s">
        <v>1132</v>
      </c>
      <c r="C1399" s="79"/>
      <c r="D1399" s="103" t="s">
        <v>1129</v>
      </c>
      <c r="E1399" s="104"/>
      <c r="F1399" s="27"/>
      <c r="G1399" s="27"/>
      <c r="H1399" s="27"/>
      <c r="I1399" s="27">
        <v>7</v>
      </c>
      <c r="J1399" s="27"/>
      <c r="K1399" s="27"/>
    </row>
    <row r="1400" spans="1:11" ht="15">
      <c r="A1400" s="101"/>
      <c r="B1400" s="81"/>
      <c r="C1400" s="79"/>
      <c r="D1400" s="103" t="s">
        <v>1130</v>
      </c>
      <c r="E1400" s="104"/>
      <c r="F1400" s="27"/>
      <c r="G1400" s="27"/>
      <c r="H1400" s="27"/>
      <c r="I1400" s="27">
        <v>4</v>
      </c>
      <c r="J1400" s="27"/>
      <c r="K1400" s="27"/>
    </row>
    <row r="1401" spans="1:11" ht="90">
      <c r="A1401" s="100">
        <v>4</v>
      </c>
      <c r="B1401" s="82" t="s">
        <v>1133</v>
      </c>
      <c r="C1401" s="79"/>
      <c r="D1401" s="103" t="s">
        <v>1129</v>
      </c>
      <c r="E1401" s="104"/>
      <c r="F1401" s="27"/>
      <c r="G1401" s="27"/>
      <c r="H1401" s="27"/>
      <c r="I1401" s="27">
        <v>9</v>
      </c>
      <c r="J1401" s="27"/>
      <c r="K1401" s="27"/>
    </row>
    <row r="1402" spans="1:11" ht="15">
      <c r="A1402" s="101"/>
      <c r="B1402" s="81"/>
      <c r="C1402" s="79"/>
      <c r="D1402" s="103" t="s">
        <v>1130</v>
      </c>
      <c r="E1402" s="104"/>
      <c r="F1402" s="27"/>
      <c r="G1402" s="27"/>
      <c r="H1402" s="27"/>
      <c r="I1402" s="27">
        <v>23</v>
      </c>
      <c r="J1402" s="27"/>
      <c r="K1402" s="27"/>
    </row>
    <row r="1403" spans="1:11" ht="15">
      <c r="A1403" s="100">
        <v>5</v>
      </c>
      <c r="B1403" s="82" t="s">
        <v>1134</v>
      </c>
      <c r="C1403" s="79"/>
      <c r="D1403" s="103" t="s">
        <v>1129</v>
      </c>
      <c r="E1403" s="104"/>
      <c r="F1403" s="27"/>
      <c r="G1403" s="27"/>
      <c r="H1403" s="27"/>
      <c r="I1403" s="27">
        <v>287500</v>
      </c>
      <c r="J1403" s="27"/>
      <c r="K1403" s="27"/>
    </row>
    <row r="1404" spans="1:11" ht="15">
      <c r="A1404" s="101"/>
      <c r="B1404" s="81"/>
      <c r="C1404" s="79"/>
      <c r="D1404" s="103" t="s">
        <v>1130</v>
      </c>
      <c r="E1404" s="104"/>
      <c r="F1404" s="27"/>
      <c r="G1404" s="27"/>
      <c r="H1404" s="27"/>
      <c r="I1404" s="27">
        <v>3875</v>
      </c>
      <c r="J1404" s="27"/>
      <c r="K1404" s="27"/>
    </row>
    <row r="1405" spans="1:11" ht="15">
      <c r="A1405" s="100">
        <v>6</v>
      </c>
      <c r="B1405" s="82" t="s">
        <v>1135</v>
      </c>
      <c r="C1405" s="79"/>
      <c r="D1405" s="103" t="s">
        <v>1129</v>
      </c>
      <c r="E1405" s="104"/>
      <c r="F1405" s="27"/>
      <c r="G1405" s="27"/>
      <c r="H1405" s="27"/>
      <c r="I1405" s="27">
        <v>23</v>
      </c>
      <c r="J1405" s="27"/>
      <c r="K1405" s="27"/>
    </row>
    <row r="1406" spans="1:11" ht="15">
      <c r="A1406" s="101"/>
      <c r="B1406" s="81"/>
      <c r="C1406" s="79"/>
      <c r="D1406" s="103" t="s">
        <v>1130</v>
      </c>
      <c r="E1406" s="104"/>
      <c r="F1406" s="27"/>
      <c r="G1406" s="27"/>
      <c r="H1406" s="27"/>
      <c r="I1406" s="27">
        <v>2</v>
      </c>
      <c r="J1406" s="27"/>
      <c r="K1406" s="27"/>
    </row>
    <row r="1407" spans="1:11" ht="30">
      <c r="A1407" s="84">
        <v>7</v>
      </c>
      <c r="B1407" s="81" t="s">
        <v>1136</v>
      </c>
      <c r="C1407" s="79"/>
      <c r="D1407" s="103" t="s">
        <v>1129</v>
      </c>
      <c r="E1407" s="104"/>
      <c r="F1407" s="27"/>
      <c r="G1407" s="27"/>
      <c r="H1407" s="27"/>
      <c r="I1407" s="27">
        <v>3</v>
      </c>
      <c r="J1407" s="27"/>
      <c r="K1407" s="27"/>
    </row>
    <row r="1408" spans="1:11" ht="30">
      <c r="A1408" s="100">
        <v>8</v>
      </c>
      <c r="B1408" s="82" t="s">
        <v>1137</v>
      </c>
      <c r="C1408" s="79"/>
      <c r="D1408" s="103" t="s">
        <v>1129</v>
      </c>
      <c r="E1408" s="104"/>
      <c r="F1408" s="27"/>
      <c r="G1408" s="27"/>
      <c r="H1408" s="27"/>
      <c r="I1408" s="27">
        <v>9</v>
      </c>
      <c r="J1408" s="27"/>
      <c r="K1408" s="27"/>
    </row>
    <row r="1409" spans="1:11" ht="15">
      <c r="A1409" s="101"/>
      <c r="B1409" s="81"/>
      <c r="C1409" s="79"/>
      <c r="D1409" s="103" t="s">
        <v>1130</v>
      </c>
      <c r="E1409" s="104"/>
      <c r="F1409" s="27"/>
      <c r="G1409" s="27"/>
      <c r="H1409" s="27"/>
      <c r="I1409" s="27">
        <v>2</v>
      </c>
      <c r="J1409" s="27"/>
      <c r="K1409" s="27"/>
    </row>
    <row r="1410" spans="1:11" ht="30">
      <c r="A1410" s="100">
        <v>9</v>
      </c>
      <c r="B1410" s="82" t="s">
        <v>1138</v>
      </c>
      <c r="C1410" s="79"/>
      <c r="D1410" s="103" t="s">
        <v>1129</v>
      </c>
      <c r="E1410" s="104"/>
      <c r="F1410" s="27"/>
      <c r="G1410" s="27"/>
      <c r="H1410" s="27"/>
      <c r="I1410" s="27">
        <v>10</v>
      </c>
      <c r="J1410" s="27"/>
      <c r="K1410" s="27"/>
    </row>
    <row r="1411" spans="1:11" ht="15">
      <c r="A1411" s="101"/>
      <c r="B1411" s="81"/>
      <c r="C1411" s="79"/>
      <c r="D1411" s="103" t="s">
        <v>1130</v>
      </c>
      <c r="E1411" s="104"/>
      <c r="F1411" s="27"/>
      <c r="G1411" s="27"/>
      <c r="H1411" s="27"/>
      <c r="I1411" s="27">
        <v>2</v>
      </c>
      <c r="J1411" s="27"/>
      <c r="K1411" s="27"/>
    </row>
    <row r="1412" spans="1:11" ht="30">
      <c r="A1412" s="100">
        <v>10</v>
      </c>
      <c r="B1412" s="82" t="s">
        <v>1142</v>
      </c>
      <c r="C1412" s="79"/>
      <c r="D1412" s="103" t="s">
        <v>1129</v>
      </c>
      <c r="E1412" s="104"/>
      <c r="F1412" s="27"/>
      <c r="G1412" s="27"/>
      <c r="H1412" s="27"/>
      <c r="I1412" s="27">
        <v>7</v>
      </c>
      <c r="J1412" s="27"/>
      <c r="K1412" s="27"/>
    </row>
    <row r="1413" spans="1:11" ht="15">
      <c r="A1413" s="101"/>
      <c r="B1413" s="81"/>
      <c r="C1413" s="79"/>
      <c r="D1413" s="103" t="s">
        <v>1130</v>
      </c>
      <c r="E1413" s="104"/>
      <c r="F1413" s="27"/>
      <c r="G1413" s="27"/>
      <c r="H1413" s="27"/>
      <c r="I1413" s="27">
        <v>1</v>
      </c>
      <c r="J1413" s="27"/>
      <c r="K1413" s="27"/>
    </row>
    <row r="1414" spans="1:11" ht="30">
      <c r="A1414" s="84">
        <v>11</v>
      </c>
      <c r="B1414" s="81" t="s">
        <v>1139</v>
      </c>
      <c r="C1414" s="79"/>
      <c r="D1414" s="103" t="s">
        <v>1129</v>
      </c>
      <c r="E1414" s="104"/>
      <c r="F1414" s="27"/>
      <c r="G1414" s="27"/>
      <c r="H1414" s="27"/>
      <c r="I1414" s="27">
        <v>6</v>
      </c>
      <c r="J1414" s="27"/>
      <c r="K1414" s="27"/>
    </row>
    <row r="1415" spans="1:11" ht="15">
      <c r="A1415" s="100">
        <v>12</v>
      </c>
      <c r="B1415" s="81" t="s">
        <v>1140</v>
      </c>
      <c r="C1415" s="79"/>
      <c r="D1415" s="103" t="s">
        <v>1129</v>
      </c>
      <c r="E1415" s="104"/>
      <c r="F1415" s="27"/>
      <c r="G1415" s="27"/>
      <c r="H1415" s="27"/>
      <c r="I1415" s="27">
        <v>3</v>
      </c>
      <c r="J1415" s="27"/>
      <c r="K1415" s="27"/>
    </row>
    <row r="1416" spans="1:11" ht="15">
      <c r="A1416" s="101"/>
      <c r="B1416" s="81"/>
      <c r="C1416" s="79"/>
      <c r="D1416" s="103" t="s">
        <v>1130</v>
      </c>
      <c r="E1416" s="104"/>
      <c r="F1416" s="27"/>
      <c r="G1416" s="27"/>
      <c r="H1416" s="27"/>
      <c r="I1416" s="27">
        <v>2</v>
      </c>
      <c r="J1416" s="27"/>
      <c r="K1416" s="27"/>
    </row>
    <row r="1417" spans="1:11" ht="60">
      <c r="A1417" s="100">
        <v>13</v>
      </c>
      <c r="B1417" s="82" t="s">
        <v>1141</v>
      </c>
      <c r="C1417" s="79"/>
      <c r="D1417" s="103"/>
      <c r="E1417" s="104"/>
      <c r="F1417" s="27"/>
      <c r="G1417" s="27"/>
      <c r="H1417" s="27"/>
      <c r="I1417" s="27"/>
      <c r="J1417" s="27"/>
      <c r="K1417" s="27"/>
    </row>
    <row r="1418" spans="1:11" ht="15">
      <c r="A1418" s="102"/>
      <c r="B1418" s="83" t="s">
        <v>1143</v>
      </c>
      <c r="C1418" s="27"/>
      <c r="D1418" s="103" t="s">
        <v>1129</v>
      </c>
      <c r="E1418" s="104"/>
      <c r="F1418" s="27"/>
      <c r="G1418" s="27"/>
      <c r="H1418" s="27"/>
      <c r="I1418" s="27">
        <v>188</v>
      </c>
      <c r="J1418" s="27"/>
      <c r="K1418" s="27"/>
    </row>
    <row r="1419" spans="1:11" ht="15">
      <c r="A1419" s="101"/>
      <c r="B1419" s="83" t="s">
        <v>1144</v>
      </c>
      <c r="C1419" s="27"/>
      <c r="D1419" s="103" t="s">
        <v>1129</v>
      </c>
      <c r="E1419" s="104"/>
      <c r="F1419" s="27"/>
      <c r="G1419" s="27"/>
      <c r="H1419" s="27"/>
      <c r="I1419" s="27">
        <v>458</v>
      </c>
      <c r="J1419" s="27"/>
      <c r="K1419" s="27"/>
    </row>
    <row r="1420" spans="1:11" ht="15">
      <c r="A1420" s="55" t="s">
        <v>173</v>
      </c>
      <c r="B1420" s="57" t="s">
        <v>503</v>
      </c>
      <c r="C1420" s="57"/>
      <c r="D1420" s="105"/>
      <c r="E1420" s="105"/>
      <c r="F1420" s="57"/>
      <c r="G1420" s="80"/>
      <c r="H1420" s="80"/>
      <c r="I1420" s="85">
        <v>292178</v>
      </c>
      <c r="J1420" s="57">
        <f>SUM(J1404:J1419)</f>
        <v>0</v>
      </c>
      <c r="K1420" s="57">
        <f>SUM(K1404:K1419)</f>
        <v>0</v>
      </c>
    </row>
    <row r="1424" spans="2:8" ht="15">
      <c r="B1424" s="63" t="s">
        <v>1145</v>
      </c>
      <c r="C1424" s="63"/>
      <c r="D1424" s="63"/>
      <c r="E1424" s="63"/>
      <c r="F1424" s="63" t="s">
        <v>1146</v>
      </c>
      <c r="G1424" s="63"/>
      <c r="H1424" s="63"/>
    </row>
    <row r="1427" ht="15">
      <c r="J1427" s="86"/>
    </row>
  </sheetData>
  <sheetProtection/>
  <mergeCells count="1430">
    <mergeCell ref="G33:H33"/>
    <mergeCell ref="G34:H34"/>
    <mergeCell ref="G35:H35"/>
    <mergeCell ref="G10:H10"/>
    <mergeCell ref="G11:H11"/>
    <mergeCell ref="G12:H12"/>
    <mergeCell ref="G31:H31"/>
    <mergeCell ref="G22:H22"/>
    <mergeCell ref="D2:G2"/>
    <mergeCell ref="G3:H3"/>
    <mergeCell ref="B4:K4"/>
    <mergeCell ref="B5:K5"/>
    <mergeCell ref="G36:H36"/>
    <mergeCell ref="G25:H25"/>
    <mergeCell ref="G26:H26"/>
    <mergeCell ref="G27:H27"/>
    <mergeCell ref="G28:H28"/>
    <mergeCell ref="G29:H29"/>
    <mergeCell ref="G6:H6"/>
    <mergeCell ref="G19:H19"/>
    <mergeCell ref="G20:H20"/>
    <mergeCell ref="G21:H21"/>
    <mergeCell ref="G13:H13"/>
    <mergeCell ref="G14:H14"/>
    <mergeCell ref="G15:H15"/>
    <mergeCell ref="G16:H16"/>
    <mergeCell ref="G17:H17"/>
    <mergeCell ref="G18:H18"/>
    <mergeCell ref="G40:H40"/>
    <mergeCell ref="G41:H41"/>
    <mergeCell ref="G42:H42"/>
    <mergeCell ref="G65:H65"/>
    <mergeCell ref="G66:H66"/>
    <mergeCell ref="G55:H55"/>
    <mergeCell ref="G56:H56"/>
    <mergeCell ref="G57:H57"/>
    <mergeCell ref="G58:H58"/>
    <mergeCell ref="G59:H59"/>
    <mergeCell ref="G51:H51"/>
    <mergeCell ref="G52:H52"/>
    <mergeCell ref="G53:H53"/>
    <mergeCell ref="G7:H7"/>
    <mergeCell ref="G8:H8"/>
    <mergeCell ref="G9:H9"/>
    <mergeCell ref="G49:H49"/>
    <mergeCell ref="G37:H37"/>
    <mergeCell ref="G38:H38"/>
    <mergeCell ref="G39:H39"/>
    <mergeCell ref="G23:H23"/>
    <mergeCell ref="G24:H24"/>
    <mergeCell ref="G54:H54"/>
    <mergeCell ref="G43:H43"/>
    <mergeCell ref="G44:H44"/>
    <mergeCell ref="G45:H45"/>
    <mergeCell ref="G46:H46"/>
    <mergeCell ref="G47:H47"/>
    <mergeCell ref="G48:H48"/>
    <mergeCell ref="G50:H50"/>
    <mergeCell ref="G30:H30"/>
    <mergeCell ref="G32:H32"/>
    <mergeCell ref="G78:H78"/>
    <mergeCell ref="G67:H67"/>
    <mergeCell ref="G68:H68"/>
    <mergeCell ref="G69:H69"/>
    <mergeCell ref="G70:H70"/>
    <mergeCell ref="C71:I71"/>
    <mergeCell ref="G72:H72"/>
    <mergeCell ref="G73:H73"/>
    <mergeCell ref="G74:H74"/>
    <mergeCell ref="G75:H75"/>
    <mergeCell ref="G60:H60"/>
    <mergeCell ref="G61:H61"/>
    <mergeCell ref="G62:H62"/>
    <mergeCell ref="G63:H63"/>
    <mergeCell ref="G64:H64"/>
    <mergeCell ref="G77:H77"/>
    <mergeCell ref="G76:H76"/>
    <mergeCell ref="G87:H87"/>
    <mergeCell ref="G88:H88"/>
    <mergeCell ref="G101:H101"/>
    <mergeCell ref="G102:H102"/>
    <mergeCell ref="G91:H91"/>
    <mergeCell ref="G92:H92"/>
    <mergeCell ref="G93:H93"/>
    <mergeCell ref="G94:H94"/>
    <mergeCell ref="G95:H95"/>
    <mergeCell ref="G96:H96"/>
    <mergeCell ref="G89:H89"/>
    <mergeCell ref="G90:H90"/>
    <mergeCell ref="G79:H79"/>
    <mergeCell ref="G80:H80"/>
    <mergeCell ref="G81:H81"/>
    <mergeCell ref="G82:H82"/>
    <mergeCell ref="G83:H83"/>
    <mergeCell ref="G84:H84"/>
    <mergeCell ref="G85:H85"/>
    <mergeCell ref="G86:H86"/>
    <mergeCell ref="G115:H115"/>
    <mergeCell ref="G116:H116"/>
    <mergeCell ref="G117:H117"/>
    <mergeCell ref="G118:H118"/>
    <mergeCell ref="G119:H119"/>
    <mergeCell ref="G120:H120"/>
    <mergeCell ref="G121:H121"/>
    <mergeCell ref="C122:I122"/>
    <mergeCell ref="G107:H107"/>
    <mergeCell ref="G108:H108"/>
    <mergeCell ref="G109:H109"/>
    <mergeCell ref="G110:H110"/>
    <mergeCell ref="G111:H111"/>
    <mergeCell ref="G112:H112"/>
    <mergeCell ref="G97:H97"/>
    <mergeCell ref="G98:H98"/>
    <mergeCell ref="G99:H99"/>
    <mergeCell ref="G100:H100"/>
    <mergeCell ref="G113:H113"/>
    <mergeCell ref="G114:H114"/>
    <mergeCell ref="G103:H103"/>
    <mergeCell ref="G104:H104"/>
    <mergeCell ref="G105:H105"/>
    <mergeCell ref="G106:H106"/>
    <mergeCell ref="G143:H143"/>
    <mergeCell ref="G144:H144"/>
    <mergeCell ref="G145:H145"/>
    <mergeCell ref="G146:H146"/>
    <mergeCell ref="G147:H147"/>
    <mergeCell ref="G148:H148"/>
    <mergeCell ref="G133:H133"/>
    <mergeCell ref="G134:H134"/>
    <mergeCell ref="G135:H135"/>
    <mergeCell ref="G136:H136"/>
    <mergeCell ref="G149:H149"/>
    <mergeCell ref="G150:H150"/>
    <mergeCell ref="G139:H139"/>
    <mergeCell ref="C140:I140"/>
    <mergeCell ref="G141:H141"/>
    <mergeCell ref="G142:H142"/>
    <mergeCell ref="G123:H123"/>
    <mergeCell ref="G124:H124"/>
    <mergeCell ref="G137:H137"/>
    <mergeCell ref="G138:H138"/>
    <mergeCell ref="G127:H127"/>
    <mergeCell ref="G128:H128"/>
    <mergeCell ref="G129:H129"/>
    <mergeCell ref="G130:H130"/>
    <mergeCell ref="G131:H131"/>
    <mergeCell ref="G132:H132"/>
    <mergeCell ref="G125:H125"/>
    <mergeCell ref="G126:H126"/>
    <mergeCell ref="G159:H159"/>
    <mergeCell ref="G160:H160"/>
    <mergeCell ref="G173:H173"/>
    <mergeCell ref="G174:H174"/>
    <mergeCell ref="G163:H163"/>
    <mergeCell ref="G164:H164"/>
    <mergeCell ref="G165:H165"/>
    <mergeCell ref="G166:H166"/>
    <mergeCell ref="G167:H167"/>
    <mergeCell ref="G168:H168"/>
    <mergeCell ref="G161:H161"/>
    <mergeCell ref="G162:H162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87:H187"/>
    <mergeCell ref="G188:H188"/>
    <mergeCell ref="G189:H189"/>
    <mergeCell ref="G190:H190"/>
    <mergeCell ref="G191:H191"/>
    <mergeCell ref="G192:H192"/>
    <mergeCell ref="G193:H193"/>
    <mergeCell ref="C194:I194"/>
    <mergeCell ref="G179:H179"/>
    <mergeCell ref="G180:H180"/>
    <mergeCell ref="C181:I181"/>
    <mergeCell ref="G182:H182"/>
    <mergeCell ref="G183:H183"/>
    <mergeCell ref="G184:H184"/>
    <mergeCell ref="G169:H169"/>
    <mergeCell ref="G170:H170"/>
    <mergeCell ref="C171:I171"/>
    <mergeCell ref="G172:H172"/>
    <mergeCell ref="G185:H185"/>
    <mergeCell ref="G186:H186"/>
    <mergeCell ref="G175:H175"/>
    <mergeCell ref="G176:H176"/>
    <mergeCell ref="C177:I177"/>
    <mergeCell ref="G178:H178"/>
    <mergeCell ref="G215:H215"/>
    <mergeCell ref="G216:H216"/>
    <mergeCell ref="G217:H217"/>
    <mergeCell ref="G218:H218"/>
    <mergeCell ref="G219:H219"/>
    <mergeCell ref="C220:I220"/>
    <mergeCell ref="G205:H205"/>
    <mergeCell ref="G206:H206"/>
    <mergeCell ref="G207:H207"/>
    <mergeCell ref="G208:H208"/>
    <mergeCell ref="G221:H221"/>
    <mergeCell ref="G222:H222"/>
    <mergeCell ref="G211:H211"/>
    <mergeCell ref="G212:H212"/>
    <mergeCell ref="G213:H213"/>
    <mergeCell ref="G214:H214"/>
    <mergeCell ref="G195:H195"/>
    <mergeCell ref="G196:H196"/>
    <mergeCell ref="G209:H209"/>
    <mergeCell ref="G210:H210"/>
    <mergeCell ref="G199:H199"/>
    <mergeCell ref="G200:H200"/>
    <mergeCell ref="G201:H201"/>
    <mergeCell ref="G202:H202"/>
    <mergeCell ref="C203:I203"/>
    <mergeCell ref="G204:H204"/>
    <mergeCell ref="G197:H197"/>
    <mergeCell ref="G198:H198"/>
    <mergeCell ref="G231:H231"/>
    <mergeCell ref="G232:H232"/>
    <mergeCell ref="G245:H245"/>
    <mergeCell ref="G246:H246"/>
    <mergeCell ref="G235:H235"/>
    <mergeCell ref="G236:H236"/>
    <mergeCell ref="G237:H237"/>
    <mergeCell ref="G238:H238"/>
    <mergeCell ref="G239:H239"/>
    <mergeCell ref="G240:H240"/>
    <mergeCell ref="G233:H233"/>
    <mergeCell ref="G234:H234"/>
    <mergeCell ref="G223:H223"/>
    <mergeCell ref="G224:H224"/>
    <mergeCell ref="G225:H225"/>
    <mergeCell ref="G226:H226"/>
    <mergeCell ref="G227:H227"/>
    <mergeCell ref="G228:H228"/>
    <mergeCell ref="G229:H229"/>
    <mergeCell ref="G230:H230"/>
    <mergeCell ref="G259:H259"/>
    <mergeCell ref="G260:H260"/>
    <mergeCell ref="G261:H261"/>
    <mergeCell ref="G262:H262"/>
    <mergeCell ref="G263:H263"/>
    <mergeCell ref="C264:I264"/>
    <mergeCell ref="G265:H265"/>
    <mergeCell ref="G266:H266"/>
    <mergeCell ref="G251:H251"/>
    <mergeCell ref="G252:H252"/>
    <mergeCell ref="G253:H253"/>
    <mergeCell ref="G254:H254"/>
    <mergeCell ref="G255:H255"/>
    <mergeCell ref="G256:H256"/>
    <mergeCell ref="G241:H241"/>
    <mergeCell ref="G242:H242"/>
    <mergeCell ref="G243:H243"/>
    <mergeCell ref="G244:H244"/>
    <mergeCell ref="G257:H257"/>
    <mergeCell ref="G258:H258"/>
    <mergeCell ref="G247:H247"/>
    <mergeCell ref="G248:H248"/>
    <mergeCell ref="G249:H249"/>
    <mergeCell ref="G250:H250"/>
    <mergeCell ref="G287:H287"/>
    <mergeCell ref="G288:H288"/>
    <mergeCell ref="G289:H289"/>
    <mergeCell ref="G290:H290"/>
    <mergeCell ref="G291:H291"/>
    <mergeCell ref="G292:H292"/>
    <mergeCell ref="G277:H277"/>
    <mergeCell ref="G278:H278"/>
    <mergeCell ref="G279:H279"/>
    <mergeCell ref="G280:H280"/>
    <mergeCell ref="G293:H293"/>
    <mergeCell ref="G294:H294"/>
    <mergeCell ref="G283:H283"/>
    <mergeCell ref="G284:H284"/>
    <mergeCell ref="G285:H285"/>
    <mergeCell ref="G286:H286"/>
    <mergeCell ref="G267:H267"/>
    <mergeCell ref="G268:H268"/>
    <mergeCell ref="G281:H281"/>
    <mergeCell ref="G282:H282"/>
    <mergeCell ref="G271:H271"/>
    <mergeCell ref="G272:H272"/>
    <mergeCell ref="G273:H273"/>
    <mergeCell ref="G274:H274"/>
    <mergeCell ref="G275:H275"/>
    <mergeCell ref="G276:H276"/>
    <mergeCell ref="G269:H269"/>
    <mergeCell ref="G270:H270"/>
    <mergeCell ref="G303:H303"/>
    <mergeCell ref="G304:H304"/>
    <mergeCell ref="G317:H317"/>
    <mergeCell ref="G318:H318"/>
    <mergeCell ref="G307:H307"/>
    <mergeCell ref="G308:H308"/>
    <mergeCell ref="G309:H309"/>
    <mergeCell ref="G310:H310"/>
    <mergeCell ref="G311:H311"/>
    <mergeCell ref="G312:H312"/>
    <mergeCell ref="G305:H305"/>
    <mergeCell ref="G306:H306"/>
    <mergeCell ref="G295:H295"/>
    <mergeCell ref="G296:H296"/>
    <mergeCell ref="G297:H297"/>
    <mergeCell ref="G298:H298"/>
    <mergeCell ref="G299:H299"/>
    <mergeCell ref="G300:H300"/>
    <mergeCell ref="G301:H301"/>
    <mergeCell ref="G302:H302"/>
    <mergeCell ref="G331:H331"/>
    <mergeCell ref="G332:H332"/>
    <mergeCell ref="G333:H333"/>
    <mergeCell ref="G334:H334"/>
    <mergeCell ref="G335:H335"/>
    <mergeCell ref="G336:H336"/>
    <mergeCell ref="G337:H337"/>
    <mergeCell ref="G338:H338"/>
    <mergeCell ref="G323:H323"/>
    <mergeCell ref="G324:H324"/>
    <mergeCell ref="G325:H325"/>
    <mergeCell ref="G326:H326"/>
    <mergeCell ref="G327:H327"/>
    <mergeCell ref="G328:H328"/>
    <mergeCell ref="G313:H313"/>
    <mergeCell ref="G314:H314"/>
    <mergeCell ref="G315:H315"/>
    <mergeCell ref="G316:H316"/>
    <mergeCell ref="G329:H329"/>
    <mergeCell ref="G330:H330"/>
    <mergeCell ref="G319:H319"/>
    <mergeCell ref="G320:H320"/>
    <mergeCell ref="G321:H321"/>
    <mergeCell ref="C322:I322"/>
    <mergeCell ref="G359:H359"/>
    <mergeCell ref="G360:H360"/>
    <mergeCell ref="G361:H361"/>
    <mergeCell ref="G362:H362"/>
    <mergeCell ref="G363:H363"/>
    <mergeCell ref="G364:H364"/>
    <mergeCell ref="G349:H349"/>
    <mergeCell ref="G350:H350"/>
    <mergeCell ref="G351:H351"/>
    <mergeCell ref="G352:H352"/>
    <mergeCell ref="G365:H365"/>
    <mergeCell ref="G366:H366"/>
    <mergeCell ref="G355:H355"/>
    <mergeCell ref="G356:H356"/>
    <mergeCell ref="G357:H357"/>
    <mergeCell ref="G358:H358"/>
    <mergeCell ref="G339:H339"/>
    <mergeCell ref="G340:H340"/>
    <mergeCell ref="G353:H353"/>
    <mergeCell ref="G354:H354"/>
    <mergeCell ref="G343:H343"/>
    <mergeCell ref="G344:H344"/>
    <mergeCell ref="G345:H345"/>
    <mergeCell ref="G346:H346"/>
    <mergeCell ref="G347:H347"/>
    <mergeCell ref="G348:H348"/>
    <mergeCell ref="G341:H341"/>
    <mergeCell ref="G342:H342"/>
    <mergeCell ref="G375:H375"/>
    <mergeCell ref="G376:H376"/>
    <mergeCell ref="G389:H389"/>
    <mergeCell ref="G390:H390"/>
    <mergeCell ref="G379:H379"/>
    <mergeCell ref="G380:H380"/>
    <mergeCell ref="G381:H381"/>
    <mergeCell ref="G382:H382"/>
    <mergeCell ref="G383:H383"/>
    <mergeCell ref="G384:H384"/>
    <mergeCell ref="G377:H377"/>
    <mergeCell ref="G378:H378"/>
    <mergeCell ref="G367:H367"/>
    <mergeCell ref="G368:H368"/>
    <mergeCell ref="G369:H369"/>
    <mergeCell ref="G370:H370"/>
    <mergeCell ref="G371:H371"/>
    <mergeCell ref="G372:H372"/>
    <mergeCell ref="G373:H373"/>
    <mergeCell ref="G374:H374"/>
    <mergeCell ref="G403:H403"/>
    <mergeCell ref="G404:H404"/>
    <mergeCell ref="G405:H405"/>
    <mergeCell ref="G406:H406"/>
    <mergeCell ref="G407:H407"/>
    <mergeCell ref="G408:H408"/>
    <mergeCell ref="G409:H409"/>
    <mergeCell ref="G410:H410"/>
    <mergeCell ref="G395:H395"/>
    <mergeCell ref="G396:H396"/>
    <mergeCell ref="G397:H397"/>
    <mergeCell ref="G398:H398"/>
    <mergeCell ref="G399:H399"/>
    <mergeCell ref="G400:H400"/>
    <mergeCell ref="G385:H385"/>
    <mergeCell ref="G386:H386"/>
    <mergeCell ref="G387:H387"/>
    <mergeCell ref="G388:H388"/>
    <mergeCell ref="G401:H401"/>
    <mergeCell ref="G402:H402"/>
    <mergeCell ref="G391:H391"/>
    <mergeCell ref="G392:H392"/>
    <mergeCell ref="G393:H393"/>
    <mergeCell ref="G394:H394"/>
    <mergeCell ref="G431:H431"/>
    <mergeCell ref="G432:H432"/>
    <mergeCell ref="G433:H433"/>
    <mergeCell ref="G434:H434"/>
    <mergeCell ref="G435:H435"/>
    <mergeCell ref="G436:H436"/>
    <mergeCell ref="G421:H421"/>
    <mergeCell ref="G422:H422"/>
    <mergeCell ref="G423:H423"/>
    <mergeCell ref="G424:H424"/>
    <mergeCell ref="C437:I437"/>
    <mergeCell ref="G438:H438"/>
    <mergeCell ref="G427:H427"/>
    <mergeCell ref="G428:H428"/>
    <mergeCell ref="G429:H429"/>
    <mergeCell ref="G430:H430"/>
    <mergeCell ref="G411:H411"/>
    <mergeCell ref="G412:H412"/>
    <mergeCell ref="G425:H425"/>
    <mergeCell ref="G426:H426"/>
    <mergeCell ref="C415:I415"/>
    <mergeCell ref="G416:H416"/>
    <mergeCell ref="G417:H417"/>
    <mergeCell ref="G418:H418"/>
    <mergeCell ref="G419:H419"/>
    <mergeCell ref="G420:H420"/>
    <mergeCell ref="G413:H413"/>
    <mergeCell ref="G414:H414"/>
    <mergeCell ref="C447:I447"/>
    <mergeCell ref="G448:H448"/>
    <mergeCell ref="G461:H461"/>
    <mergeCell ref="G462:H462"/>
    <mergeCell ref="G451:H451"/>
    <mergeCell ref="G452:H452"/>
    <mergeCell ref="G453:H453"/>
    <mergeCell ref="G454:H454"/>
    <mergeCell ref="G455:H455"/>
    <mergeCell ref="G456:H456"/>
    <mergeCell ref="G449:H449"/>
    <mergeCell ref="G450:H450"/>
    <mergeCell ref="G439:H439"/>
    <mergeCell ref="G440:H440"/>
    <mergeCell ref="G441:H441"/>
    <mergeCell ref="G442:H442"/>
    <mergeCell ref="G443:H443"/>
    <mergeCell ref="G444:H444"/>
    <mergeCell ref="G445:H445"/>
    <mergeCell ref="G446:H446"/>
    <mergeCell ref="G475:H475"/>
    <mergeCell ref="G476:H476"/>
    <mergeCell ref="G477:H477"/>
    <mergeCell ref="C478:I478"/>
    <mergeCell ref="G479:H479"/>
    <mergeCell ref="G480:H480"/>
    <mergeCell ref="G481:H481"/>
    <mergeCell ref="G482:H482"/>
    <mergeCell ref="G467:H467"/>
    <mergeCell ref="G468:H468"/>
    <mergeCell ref="G469:H469"/>
    <mergeCell ref="G470:H470"/>
    <mergeCell ref="G471:H471"/>
    <mergeCell ref="G472:H472"/>
    <mergeCell ref="G457:H457"/>
    <mergeCell ref="G458:H458"/>
    <mergeCell ref="G459:H459"/>
    <mergeCell ref="G460:H460"/>
    <mergeCell ref="G473:H473"/>
    <mergeCell ref="C474:I474"/>
    <mergeCell ref="C463:I463"/>
    <mergeCell ref="G464:H464"/>
    <mergeCell ref="G465:H465"/>
    <mergeCell ref="G466:H466"/>
    <mergeCell ref="G503:H503"/>
    <mergeCell ref="C504:I504"/>
    <mergeCell ref="G505:H505"/>
    <mergeCell ref="G506:H506"/>
    <mergeCell ref="G507:H507"/>
    <mergeCell ref="G508:H508"/>
    <mergeCell ref="C493:I493"/>
    <mergeCell ref="G494:H494"/>
    <mergeCell ref="G495:H495"/>
    <mergeCell ref="G496:H496"/>
    <mergeCell ref="G509:H509"/>
    <mergeCell ref="G510:H510"/>
    <mergeCell ref="G499:H499"/>
    <mergeCell ref="G500:H500"/>
    <mergeCell ref="G501:H501"/>
    <mergeCell ref="G502:H502"/>
    <mergeCell ref="G483:H483"/>
    <mergeCell ref="C484:I484"/>
    <mergeCell ref="G497:H497"/>
    <mergeCell ref="G498:H498"/>
    <mergeCell ref="G487:H487"/>
    <mergeCell ref="G488:H488"/>
    <mergeCell ref="G489:H489"/>
    <mergeCell ref="G490:H490"/>
    <mergeCell ref="G491:H491"/>
    <mergeCell ref="G492:H492"/>
    <mergeCell ref="G485:H485"/>
    <mergeCell ref="G486:H486"/>
    <mergeCell ref="G519:H519"/>
    <mergeCell ref="G520:H520"/>
    <mergeCell ref="G533:H533"/>
    <mergeCell ref="G534:H534"/>
    <mergeCell ref="G523:H523"/>
    <mergeCell ref="G524:H524"/>
    <mergeCell ref="G525:H525"/>
    <mergeCell ref="G526:H526"/>
    <mergeCell ref="G527:H527"/>
    <mergeCell ref="G528:H528"/>
    <mergeCell ref="G521:H521"/>
    <mergeCell ref="G522:H522"/>
    <mergeCell ref="C511:I511"/>
    <mergeCell ref="G512:H512"/>
    <mergeCell ref="G513:H513"/>
    <mergeCell ref="G514:H514"/>
    <mergeCell ref="G515:H515"/>
    <mergeCell ref="G516:H516"/>
    <mergeCell ref="G517:H517"/>
    <mergeCell ref="G518:H518"/>
    <mergeCell ref="G547:H547"/>
    <mergeCell ref="G548:H548"/>
    <mergeCell ref="G549:H549"/>
    <mergeCell ref="G550:H550"/>
    <mergeCell ref="G551:H551"/>
    <mergeCell ref="G552:H552"/>
    <mergeCell ref="G553:H553"/>
    <mergeCell ref="G554:H554"/>
    <mergeCell ref="G539:H539"/>
    <mergeCell ref="G540:H540"/>
    <mergeCell ref="G541:H541"/>
    <mergeCell ref="G542:H542"/>
    <mergeCell ref="G543:H543"/>
    <mergeCell ref="G544:H544"/>
    <mergeCell ref="G529:H529"/>
    <mergeCell ref="G530:H530"/>
    <mergeCell ref="G531:H531"/>
    <mergeCell ref="G532:H532"/>
    <mergeCell ref="G545:H545"/>
    <mergeCell ref="G546:H546"/>
    <mergeCell ref="G535:H535"/>
    <mergeCell ref="G536:H536"/>
    <mergeCell ref="G537:H537"/>
    <mergeCell ref="C538:I538"/>
    <mergeCell ref="G575:H575"/>
    <mergeCell ref="G576:H576"/>
    <mergeCell ref="G577:H577"/>
    <mergeCell ref="G578:H578"/>
    <mergeCell ref="G579:H579"/>
    <mergeCell ref="G580:H580"/>
    <mergeCell ref="G565:H565"/>
    <mergeCell ref="G566:H566"/>
    <mergeCell ref="G567:H567"/>
    <mergeCell ref="G568:H568"/>
    <mergeCell ref="C581:I581"/>
    <mergeCell ref="G582:H582"/>
    <mergeCell ref="G571:H571"/>
    <mergeCell ref="G572:H572"/>
    <mergeCell ref="G573:H573"/>
    <mergeCell ref="G574:H574"/>
    <mergeCell ref="G555:H555"/>
    <mergeCell ref="G556:H556"/>
    <mergeCell ref="G569:H569"/>
    <mergeCell ref="C570:I570"/>
    <mergeCell ref="G559:H559"/>
    <mergeCell ref="G560:H560"/>
    <mergeCell ref="G561:H561"/>
    <mergeCell ref="C562:I562"/>
    <mergeCell ref="G563:H563"/>
    <mergeCell ref="G564:H564"/>
    <mergeCell ref="G557:H557"/>
    <mergeCell ref="G558:H558"/>
    <mergeCell ref="G591:H591"/>
    <mergeCell ref="G592:H592"/>
    <mergeCell ref="G605:H605"/>
    <mergeCell ref="G606:H606"/>
    <mergeCell ref="G595:H595"/>
    <mergeCell ref="G596:H596"/>
    <mergeCell ref="G597:H597"/>
    <mergeCell ref="G598:H598"/>
    <mergeCell ref="G599:H599"/>
    <mergeCell ref="G600:H600"/>
    <mergeCell ref="C593:I593"/>
    <mergeCell ref="G594:H594"/>
    <mergeCell ref="G583:H583"/>
    <mergeCell ref="G584:H584"/>
    <mergeCell ref="G585:H585"/>
    <mergeCell ref="G586:H586"/>
    <mergeCell ref="C587:I587"/>
    <mergeCell ref="G588:H588"/>
    <mergeCell ref="G589:H589"/>
    <mergeCell ref="G590:H590"/>
    <mergeCell ref="G619:H619"/>
    <mergeCell ref="G620:H620"/>
    <mergeCell ref="G621:H621"/>
    <mergeCell ref="G622:H622"/>
    <mergeCell ref="G623:H623"/>
    <mergeCell ref="G624:H624"/>
    <mergeCell ref="G625:H625"/>
    <mergeCell ref="G626:H626"/>
    <mergeCell ref="G611:H611"/>
    <mergeCell ref="G612:H612"/>
    <mergeCell ref="G613:H613"/>
    <mergeCell ref="G614:H614"/>
    <mergeCell ref="G615:H615"/>
    <mergeCell ref="G616:H616"/>
    <mergeCell ref="G601:H601"/>
    <mergeCell ref="G602:H602"/>
    <mergeCell ref="G603:H603"/>
    <mergeCell ref="G604:H604"/>
    <mergeCell ref="G617:H617"/>
    <mergeCell ref="G618:H618"/>
    <mergeCell ref="C607:I607"/>
    <mergeCell ref="G608:H608"/>
    <mergeCell ref="G609:H609"/>
    <mergeCell ref="G610:H610"/>
    <mergeCell ref="G647:H647"/>
    <mergeCell ref="G648:H648"/>
    <mergeCell ref="G649:H649"/>
    <mergeCell ref="G650:H650"/>
    <mergeCell ref="G651:H651"/>
    <mergeCell ref="G652:H652"/>
    <mergeCell ref="G637:H637"/>
    <mergeCell ref="G638:H638"/>
    <mergeCell ref="G639:H639"/>
    <mergeCell ref="G640:H640"/>
    <mergeCell ref="G653:H653"/>
    <mergeCell ref="G654:H654"/>
    <mergeCell ref="G643:H643"/>
    <mergeCell ref="G644:H644"/>
    <mergeCell ref="G645:H645"/>
    <mergeCell ref="G646:H646"/>
    <mergeCell ref="G627:H627"/>
    <mergeCell ref="G628:H628"/>
    <mergeCell ref="G641:H641"/>
    <mergeCell ref="G642:H642"/>
    <mergeCell ref="G631:H631"/>
    <mergeCell ref="G632:H632"/>
    <mergeCell ref="G633:H633"/>
    <mergeCell ref="G634:H634"/>
    <mergeCell ref="G635:H635"/>
    <mergeCell ref="C636:I636"/>
    <mergeCell ref="G629:H629"/>
    <mergeCell ref="G630:H630"/>
    <mergeCell ref="G663:H663"/>
    <mergeCell ref="G664:H664"/>
    <mergeCell ref="G677:H677"/>
    <mergeCell ref="G678:H678"/>
    <mergeCell ref="G667:H667"/>
    <mergeCell ref="G668:H668"/>
    <mergeCell ref="G669:H669"/>
    <mergeCell ref="G670:H670"/>
    <mergeCell ref="G671:H671"/>
    <mergeCell ref="G672:H672"/>
    <mergeCell ref="C665:I665"/>
    <mergeCell ref="G666:H666"/>
    <mergeCell ref="G655:H655"/>
    <mergeCell ref="G656:H656"/>
    <mergeCell ref="G657:H657"/>
    <mergeCell ref="G658:H658"/>
    <mergeCell ref="G659:H659"/>
    <mergeCell ref="G660:H660"/>
    <mergeCell ref="G661:H661"/>
    <mergeCell ref="G662:H662"/>
    <mergeCell ref="G691:H691"/>
    <mergeCell ref="G692:H692"/>
    <mergeCell ref="G693:H693"/>
    <mergeCell ref="G694:H694"/>
    <mergeCell ref="G695:H695"/>
    <mergeCell ref="G696:H696"/>
    <mergeCell ref="C697:I697"/>
    <mergeCell ref="G698:H698"/>
    <mergeCell ref="G683:H683"/>
    <mergeCell ref="G684:H684"/>
    <mergeCell ref="G685:H685"/>
    <mergeCell ref="G686:H686"/>
    <mergeCell ref="G687:H687"/>
    <mergeCell ref="G688:H688"/>
    <mergeCell ref="G673:H673"/>
    <mergeCell ref="G674:H674"/>
    <mergeCell ref="G675:H675"/>
    <mergeCell ref="G676:H676"/>
    <mergeCell ref="G689:H689"/>
    <mergeCell ref="G690:H690"/>
    <mergeCell ref="G679:H679"/>
    <mergeCell ref="G680:H680"/>
    <mergeCell ref="G681:H681"/>
    <mergeCell ref="G682:H682"/>
    <mergeCell ref="G719:H719"/>
    <mergeCell ref="G720:H720"/>
    <mergeCell ref="G721:H721"/>
    <mergeCell ref="G722:H722"/>
    <mergeCell ref="G723:H723"/>
    <mergeCell ref="G724:H724"/>
    <mergeCell ref="G709:H709"/>
    <mergeCell ref="G710:H710"/>
    <mergeCell ref="G711:H711"/>
    <mergeCell ref="G712:H712"/>
    <mergeCell ref="G725:H725"/>
    <mergeCell ref="G726:H726"/>
    <mergeCell ref="G715:H715"/>
    <mergeCell ref="G716:H716"/>
    <mergeCell ref="G717:H717"/>
    <mergeCell ref="G718:H718"/>
    <mergeCell ref="G699:H699"/>
    <mergeCell ref="C700:I700"/>
    <mergeCell ref="G713:H713"/>
    <mergeCell ref="G714:H714"/>
    <mergeCell ref="G703:H703"/>
    <mergeCell ref="C704:I704"/>
    <mergeCell ref="G705:H705"/>
    <mergeCell ref="G706:H706"/>
    <mergeCell ref="G707:H707"/>
    <mergeCell ref="G708:H708"/>
    <mergeCell ref="G701:H701"/>
    <mergeCell ref="G702:H702"/>
    <mergeCell ref="G735:H735"/>
    <mergeCell ref="G736:H736"/>
    <mergeCell ref="G749:H749"/>
    <mergeCell ref="G750:H750"/>
    <mergeCell ref="G739:H739"/>
    <mergeCell ref="G740:H740"/>
    <mergeCell ref="G741:H741"/>
    <mergeCell ref="G742:H742"/>
    <mergeCell ref="G743:H743"/>
    <mergeCell ref="G744:H744"/>
    <mergeCell ref="G737:H737"/>
    <mergeCell ref="G738:H738"/>
    <mergeCell ref="G727:H727"/>
    <mergeCell ref="G728:H728"/>
    <mergeCell ref="G729:H729"/>
    <mergeCell ref="G730:H730"/>
    <mergeCell ref="G731:H731"/>
    <mergeCell ref="G732:H732"/>
    <mergeCell ref="G733:H733"/>
    <mergeCell ref="C734:I734"/>
    <mergeCell ref="G763:H763"/>
    <mergeCell ref="G764:H764"/>
    <mergeCell ref="G765:H765"/>
    <mergeCell ref="G766:H766"/>
    <mergeCell ref="G767:H767"/>
    <mergeCell ref="G768:H768"/>
    <mergeCell ref="G769:H769"/>
    <mergeCell ref="G770:H770"/>
    <mergeCell ref="G755:H755"/>
    <mergeCell ref="G756:H756"/>
    <mergeCell ref="G757:H757"/>
    <mergeCell ref="G758:H758"/>
    <mergeCell ref="G759:H759"/>
    <mergeCell ref="G760:H760"/>
    <mergeCell ref="G745:H745"/>
    <mergeCell ref="G746:H746"/>
    <mergeCell ref="G747:H747"/>
    <mergeCell ref="G748:H748"/>
    <mergeCell ref="G761:H761"/>
    <mergeCell ref="G762:H762"/>
    <mergeCell ref="G751:H751"/>
    <mergeCell ref="G752:H752"/>
    <mergeCell ref="G753:H753"/>
    <mergeCell ref="G754:H754"/>
    <mergeCell ref="G791:H791"/>
    <mergeCell ref="G792:H792"/>
    <mergeCell ref="G793:H793"/>
    <mergeCell ref="G794:H794"/>
    <mergeCell ref="G795:H795"/>
    <mergeCell ref="G796:H796"/>
    <mergeCell ref="G781:H781"/>
    <mergeCell ref="G782:H782"/>
    <mergeCell ref="G783:H783"/>
    <mergeCell ref="G784:H784"/>
    <mergeCell ref="C797:I797"/>
    <mergeCell ref="G798:H798"/>
    <mergeCell ref="G787:H787"/>
    <mergeCell ref="G788:H788"/>
    <mergeCell ref="G789:H789"/>
    <mergeCell ref="G790:H790"/>
    <mergeCell ref="G771:H771"/>
    <mergeCell ref="G772:H772"/>
    <mergeCell ref="G785:H785"/>
    <mergeCell ref="G786:H786"/>
    <mergeCell ref="G775:H775"/>
    <mergeCell ref="C776:I776"/>
    <mergeCell ref="G777:H777"/>
    <mergeCell ref="G778:H778"/>
    <mergeCell ref="G779:H779"/>
    <mergeCell ref="G780:H780"/>
    <mergeCell ref="G773:H773"/>
    <mergeCell ref="G774:H774"/>
    <mergeCell ref="G807:H807"/>
    <mergeCell ref="G808:H808"/>
    <mergeCell ref="G821:H821"/>
    <mergeCell ref="C822:I822"/>
    <mergeCell ref="G811:H811"/>
    <mergeCell ref="G812:H812"/>
    <mergeCell ref="G813:H813"/>
    <mergeCell ref="G814:H814"/>
    <mergeCell ref="G815:H815"/>
    <mergeCell ref="G816:H816"/>
    <mergeCell ref="G809:H809"/>
    <mergeCell ref="G810:H810"/>
    <mergeCell ref="G799:H799"/>
    <mergeCell ref="G800:H800"/>
    <mergeCell ref="G801:H801"/>
    <mergeCell ref="G802:H802"/>
    <mergeCell ref="G803:H803"/>
    <mergeCell ref="G804:H804"/>
    <mergeCell ref="G805:H805"/>
    <mergeCell ref="G806:H806"/>
    <mergeCell ref="G835:H835"/>
    <mergeCell ref="G836:H836"/>
    <mergeCell ref="G837:H837"/>
    <mergeCell ref="G838:H838"/>
    <mergeCell ref="G839:H839"/>
    <mergeCell ref="G840:H840"/>
    <mergeCell ref="G841:H841"/>
    <mergeCell ref="G842:H842"/>
    <mergeCell ref="G827:H827"/>
    <mergeCell ref="G828:H828"/>
    <mergeCell ref="G829:H829"/>
    <mergeCell ref="G830:H830"/>
    <mergeCell ref="G831:H831"/>
    <mergeCell ref="G832:H832"/>
    <mergeCell ref="G817:H817"/>
    <mergeCell ref="G818:H818"/>
    <mergeCell ref="G819:H819"/>
    <mergeCell ref="G820:H820"/>
    <mergeCell ref="G833:H833"/>
    <mergeCell ref="G834:H834"/>
    <mergeCell ref="G823:H823"/>
    <mergeCell ref="G824:H824"/>
    <mergeCell ref="G825:H825"/>
    <mergeCell ref="G826:H826"/>
    <mergeCell ref="G863:H863"/>
    <mergeCell ref="G864:H864"/>
    <mergeCell ref="G865:H865"/>
    <mergeCell ref="G866:H866"/>
    <mergeCell ref="G867:H867"/>
    <mergeCell ref="G868:H868"/>
    <mergeCell ref="G853:H853"/>
    <mergeCell ref="G854:H854"/>
    <mergeCell ref="G855:H855"/>
    <mergeCell ref="G856:H856"/>
    <mergeCell ref="G869:H869"/>
    <mergeCell ref="G870:H870"/>
    <mergeCell ref="G859:H859"/>
    <mergeCell ref="G860:H860"/>
    <mergeCell ref="G861:H861"/>
    <mergeCell ref="G862:H862"/>
    <mergeCell ref="G843:H843"/>
    <mergeCell ref="G844:H844"/>
    <mergeCell ref="G857:H857"/>
    <mergeCell ref="G858:H858"/>
    <mergeCell ref="G847:H847"/>
    <mergeCell ref="G848:H848"/>
    <mergeCell ref="G849:H849"/>
    <mergeCell ref="G850:H850"/>
    <mergeCell ref="G851:H851"/>
    <mergeCell ref="G852:H852"/>
    <mergeCell ref="G845:H845"/>
    <mergeCell ref="G846:H846"/>
    <mergeCell ref="G879:H879"/>
    <mergeCell ref="G880:H880"/>
    <mergeCell ref="C893:I893"/>
    <mergeCell ref="G894:H894"/>
    <mergeCell ref="G883:H883"/>
    <mergeCell ref="G884:H884"/>
    <mergeCell ref="G885:H885"/>
    <mergeCell ref="G886:H886"/>
    <mergeCell ref="G887:H887"/>
    <mergeCell ref="C888:I888"/>
    <mergeCell ref="G881:H881"/>
    <mergeCell ref="G882:H882"/>
    <mergeCell ref="G871:H871"/>
    <mergeCell ref="G872:H872"/>
    <mergeCell ref="G873:H873"/>
    <mergeCell ref="G874:H874"/>
    <mergeCell ref="G875:H875"/>
    <mergeCell ref="G876:H876"/>
    <mergeCell ref="G877:H877"/>
    <mergeCell ref="G878:H878"/>
    <mergeCell ref="G907:H907"/>
    <mergeCell ref="G908:H908"/>
    <mergeCell ref="G909:H909"/>
    <mergeCell ref="G910:H910"/>
    <mergeCell ref="G911:H911"/>
    <mergeCell ref="C912:I912"/>
    <mergeCell ref="G913:H913"/>
    <mergeCell ref="G914:H914"/>
    <mergeCell ref="G899:H899"/>
    <mergeCell ref="G900:H900"/>
    <mergeCell ref="G901:H901"/>
    <mergeCell ref="G902:H902"/>
    <mergeCell ref="G903:H903"/>
    <mergeCell ref="G904:H904"/>
    <mergeCell ref="G889:H889"/>
    <mergeCell ref="G890:H890"/>
    <mergeCell ref="G891:H891"/>
    <mergeCell ref="G892:H892"/>
    <mergeCell ref="G905:H905"/>
    <mergeCell ref="G906:H906"/>
    <mergeCell ref="G895:H895"/>
    <mergeCell ref="G896:H896"/>
    <mergeCell ref="G897:H897"/>
    <mergeCell ref="G898:H898"/>
    <mergeCell ref="G935:H935"/>
    <mergeCell ref="C936:I936"/>
    <mergeCell ref="G937:H937"/>
    <mergeCell ref="C938:I938"/>
    <mergeCell ref="G939:H939"/>
    <mergeCell ref="G940:H940"/>
    <mergeCell ref="G925:H925"/>
    <mergeCell ref="G926:H926"/>
    <mergeCell ref="G927:H927"/>
    <mergeCell ref="G928:H928"/>
    <mergeCell ref="G941:H941"/>
    <mergeCell ref="G942:H942"/>
    <mergeCell ref="G931:H931"/>
    <mergeCell ref="G932:H932"/>
    <mergeCell ref="G933:H933"/>
    <mergeCell ref="G934:H934"/>
    <mergeCell ref="C915:I915"/>
    <mergeCell ref="G916:H916"/>
    <mergeCell ref="G929:H929"/>
    <mergeCell ref="G930:H930"/>
    <mergeCell ref="C919:I919"/>
    <mergeCell ref="G920:H920"/>
    <mergeCell ref="G921:H921"/>
    <mergeCell ref="G922:H922"/>
    <mergeCell ref="C923:I923"/>
    <mergeCell ref="G924:H924"/>
    <mergeCell ref="G917:H917"/>
    <mergeCell ref="G918:H918"/>
    <mergeCell ref="G951:H951"/>
    <mergeCell ref="G952:H952"/>
    <mergeCell ref="G965:H965"/>
    <mergeCell ref="G966:H966"/>
    <mergeCell ref="G955:H955"/>
    <mergeCell ref="G956:H956"/>
    <mergeCell ref="G957:H957"/>
    <mergeCell ref="G958:H958"/>
    <mergeCell ref="G959:H959"/>
    <mergeCell ref="G960:H960"/>
    <mergeCell ref="G953:H953"/>
    <mergeCell ref="G954:H954"/>
    <mergeCell ref="G943:H943"/>
    <mergeCell ref="G944:H944"/>
    <mergeCell ref="G945:H945"/>
    <mergeCell ref="G946:H946"/>
    <mergeCell ref="G947:H947"/>
    <mergeCell ref="G948:H948"/>
    <mergeCell ref="G949:H949"/>
    <mergeCell ref="G950:H950"/>
    <mergeCell ref="G979:H979"/>
    <mergeCell ref="G980:H980"/>
    <mergeCell ref="G981:H981"/>
    <mergeCell ref="G982:H982"/>
    <mergeCell ref="G983:H983"/>
    <mergeCell ref="G984:H984"/>
    <mergeCell ref="G985:H985"/>
    <mergeCell ref="G986:H986"/>
    <mergeCell ref="G971:H971"/>
    <mergeCell ref="G972:H972"/>
    <mergeCell ref="G973:H973"/>
    <mergeCell ref="G974:H974"/>
    <mergeCell ref="G975:H975"/>
    <mergeCell ref="G976:H976"/>
    <mergeCell ref="G961:H961"/>
    <mergeCell ref="G962:H962"/>
    <mergeCell ref="G963:H963"/>
    <mergeCell ref="G964:H964"/>
    <mergeCell ref="G977:H977"/>
    <mergeCell ref="G978:H978"/>
    <mergeCell ref="G967:H967"/>
    <mergeCell ref="G968:H968"/>
    <mergeCell ref="G969:H969"/>
    <mergeCell ref="G970:H970"/>
    <mergeCell ref="G1007:H1007"/>
    <mergeCell ref="G1008:H1008"/>
    <mergeCell ref="G1009:H1009"/>
    <mergeCell ref="G1010:H1010"/>
    <mergeCell ref="G1011:H1011"/>
    <mergeCell ref="G1012:H1012"/>
    <mergeCell ref="G997:H997"/>
    <mergeCell ref="C998:I998"/>
    <mergeCell ref="G999:H999"/>
    <mergeCell ref="G1000:H1000"/>
    <mergeCell ref="G1013:H1013"/>
    <mergeCell ref="G1014:H1014"/>
    <mergeCell ref="G1003:H1003"/>
    <mergeCell ref="G1004:H1004"/>
    <mergeCell ref="G1005:H1005"/>
    <mergeCell ref="G1006:H1006"/>
    <mergeCell ref="G987:H987"/>
    <mergeCell ref="G988:H988"/>
    <mergeCell ref="G1001:H1001"/>
    <mergeCell ref="G1002:H1002"/>
    <mergeCell ref="G991:H991"/>
    <mergeCell ref="G992:H992"/>
    <mergeCell ref="G993:H993"/>
    <mergeCell ref="G994:H994"/>
    <mergeCell ref="G995:H995"/>
    <mergeCell ref="G996:H996"/>
    <mergeCell ref="G989:H989"/>
    <mergeCell ref="G990:H990"/>
    <mergeCell ref="G1023:H1023"/>
    <mergeCell ref="G1024:H1024"/>
    <mergeCell ref="G1037:H1037"/>
    <mergeCell ref="G1038:H1038"/>
    <mergeCell ref="G1027:H1027"/>
    <mergeCell ref="G1028:H1028"/>
    <mergeCell ref="G1029:H1029"/>
    <mergeCell ref="G1030:H1030"/>
    <mergeCell ref="C1031:I1031"/>
    <mergeCell ref="G1032:H1032"/>
    <mergeCell ref="G1025:H1025"/>
    <mergeCell ref="G1026:H1026"/>
    <mergeCell ref="G1015:H1015"/>
    <mergeCell ref="G1016:H1016"/>
    <mergeCell ref="G1017:H1017"/>
    <mergeCell ref="C1018:I1018"/>
    <mergeCell ref="G1019:H1019"/>
    <mergeCell ref="G1020:H1020"/>
    <mergeCell ref="G1021:H1021"/>
    <mergeCell ref="C1022:I1022"/>
    <mergeCell ref="G1051:H1051"/>
    <mergeCell ref="G1052:H1052"/>
    <mergeCell ref="G1053:H1053"/>
    <mergeCell ref="G1054:H1054"/>
    <mergeCell ref="G1055:H1055"/>
    <mergeCell ref="G1056:H1056"/>
    <mergeCell ref="G1057:H1057"/>
    <mergeCell ref="G1058:H1058"/>
    <mergeCell ref="G1043:H1043"/>
    <mergeCell ref="G1044:H1044"/>
    <mergeCell ref="C1045:I1045"/>
    <mergeCell ref="G1046:H1046"/>
    <mergeCell ref="G1047:H1047"/>
    <mergeCell ref="G1048:H1048"/>
    <mergeCell ref="G1033:H1033"/>
    <mergeCell ref="G1034:H1034"/>
    <mergeCell ref="G1035:H1035"/>
    <mergeCell ref="G1036:H1036"/>
    <mergeCell ref="C1049:I1049"/>
    <mergeCell ref="G1050:H1050"/>
    <mergeCell ref="G1039:H1039"/>
    <mergeCell ref="G1040:H1040"/>
    <mergeCell ref="G1041:H1041"/>
    <mergeCell ref="G1042:H1042"/>
    <mergeCell ref="G1079:H1079"/>
    <mergeCell ref="C1080:I1080"/>
    <mergeCell ref="G1081:H1081"/>
    <mergeCell ref="G1082:H1082"/>
    <mergeCell ref="G1083:H1083"/>
    <mergeCell ref="G1084:H1084"/>
    <mergeCell ref="G1069:H1069"/>
    <mergeCell ref="G1070:H1070"/>
    <mergeCell ref="G1071:H1071"/>
    <mergeCell ref="G1072:H1072"/>
    <mergeCell ref="G1085:H1085"/>
    <mergeCell ref="G1086:H1086"/>
    <mergeCell ref="G1075:H1075"/>
    <mergeCell ref="G1076:H1076"/>
    <mergeCell ref="G1077:H1077"/>
    <mergeCell ref="G1078:H1078"/>
    <mergeCell ref="C1059:I1059"/>
    <mergeCell ref="G1060:H1060"/>
    <mergeCell ref="C1073:I1073"/>
    <mergeCell ref="G1074:H1074"/>
    <mergeCell ref="G1063:H1063"/>
    <mergeCell ref="G1064:H1064"/>
    <mergeCell ref="G1065:H1065"/>
    <mergeCell ref="G1066:H1066"/>
    <mergeCell ref="G1067:H1067"/>
    <mergeCell ref="G1068:H1068"/>
    <mergeCell ref="G1061:H1061"/>
    <mergeCell ref="G1062:H1062"/>
    <mergeCell ref="C1095:I1095"/>
    <mergeCell ref="G1096:H1096"/>
    <mergeCell ref="G1109:H1109"/>
    <mergeCell ref="G1110:H1110"/>
    <mergeCell ref="G1099:H1099"/>
    <mergeCell ref="G1100:H1100"/>
    <mergeCell ref="G1101:H1101"/>
    <mergeCell ref="C1102:I1102"/>
    <mergeCell ref="G1103:H1103"/>
    <mergeCell ref="G1104:H1104"/>
    <mergeCell ref="G1097:H1097"/>
    <mergeCell ref="C1098:I1098"/>
    <mergeCell ref="G1087:H1087"/>
    <mergeCell ref="G1088:H1088"/>
    <mergeCell ref="G1089:H1089"/>
    <mergeCell ref="G1090:H1090"/>
    <mergeCell ref="G1091:H1091"/>
    <mergeCell ref="G1092:H1092"/>
    <mergeCell ref="G1093:H1093"/>
    <mergeCell ref="G1094:H1094"/>
    <mergeCell ref="G1123:H1123"/>
    <mergeCell ref="G1124:H1124"/>
    <mergeCell ref="G1125:H1125"/>
    <mergeCell ref="G1126:H1126"/>
    <mergeCell ref="G1127:H1127"/>
    <mergeCell ref="G1128:H1128"/>
    <mergeCell ref="G1129:H1129"/>
    <mergeCell ref="G1130:H1130"/>
    <mergeCell ref="C1115:I1115"/>
    <mergeCell ref="G1116:H1116"/>
    <mergeCell ref="G1117:H1117"/>
    <mergeCell ref="G1118:H1118"/>
    <mergeCell ref="G1119:H1119"/>
    <mergeCell ref="G1120:H1120"/>
    <mergeCell ref="G1105:H1105"/>
    <mergeCell ref="G1106:H1106"/>
    <mergeCell ref="G1107:H1107"/>
    <mergeCell ref="G1108:H1108"/>
    <mergeCell ref="G1121:H1121"/>
    <mergeCell ref="G1122:H1122"/>
    <mergeCell ref="G1111:H1111"/>
    <mergeCell ref="G1112:H1112"/>
    <mergeCell ref="G1113:H1113"/>
    <mergeCell ref="G1114:H1114"/>
    <mergeCell ref="G1151:H1151"/>
    <mergeCell ref="G1152:H1152"/>
    <mergeCell ref="G1153:H1153"/>
    <mergeCell ref="G1154:H1154"/>
    <mergeCell ref="G1155:H1155"/>
    <mergeCell ref="G1156:H1156"/>
    <mergeCell ref="G1141:H1141"/>
    <mergeCell ref="G1142:H1142"/>
    <mergeCell ref="G1143:H1143"/>
    <mergeCell ref="G1144:H1144"/>
    <mergeCell ref="G1157:H1157"/>
    <mergeCell ref="G1158:H1158"/>
    <mergeCell ref="G1147:H1147"/>
    <mergeCell ref="G1148:H1148"/>
    <mergeCell ref="G1149:H1149"/>
    <mergeCell ref="G1150:H1150"/>
    <mergeCell ref="G1131:H1131"/>
    <mergeCell ref="G1132:H1132"/>
    <mergeCell ref="G1145:H1145"/>
    <mergeCell ref="G1146:H1146"/>
    <mergeCell ref="G1135:H1135"/>
    <mergeCell ref="G1136:H1136"/>
    <mergeCell ref="G1137:H1137"/>
    <mergeCell ref="G1138:H1138"/>
    <mergeCell ref="G1139:H1139"/>
    <mergeCell ref="G1140:H1140"/>
    <mergeCell ref="G1133:H1133"/>
    <mergeCell ref="C1134:I1134"/>
    <mergeCell ref="G1167:H1167"/>
    <mergeCell ref="G1168:H1168"/>
    <mergeCell ref="G1181:H1181"/>
    <mergeCell ref="G1182:H1182"/>
    <mergeCell ref="G1171:H1171"/>
    <mergeCell ref="G1172:H1172"/>
    <mergeCell ref="G1173:H1173"/>
    <mergeCell ref="G1174:H1174"/>
    <mergeCell ref="C1175:I1175"/>
    <mergeCell ref="G1176:H1176"/>
    <mergeCell ref="G1169:H1169"/>
    <mergeCell ref="G1170:H1170"/>
    <mergeCell ref="G1159:H1159"/>
    <mergeCell ref="C1160:I1160"/>
    <mergeCell ref="G1161:H1161"/>
    <mergeCell ref="G1162:H1162"/>
    <mergeCell ref="G1163:H1163"/>
    <mergeCell ref="G1164:H1164"/>
    <mergeCell ref="G1165:H1165"/>
    <mergeCell ref="G1166:H1166"/>
    <mergeCell ref="G1195:H1195"/>
    <mergeCell ref="G1196:H1196"/>
    <mergeCell ref="G1197:H1197"/>
    <mergeCell ref="G1198:H1198"/>
    <mergeCell ref="G1199:H1199"/>
    <mergeCell ref="G1200:H1200"/>
    <mergeCell ref="C1201:I1201"/>
    <mergeCell ref="G1202:H1202"/>
    <mergeCell ref="G1187:H1187"/>
    <mergeCell ref="G1188:H1188"/>
    <mergeCell ref="C1189:I1189"/>
    <mergeCell ref="G1190:H1190"/>
    <mergeCell ref="G1191:H1191"/>
    <mergeCell ref="C1192:I1192"/>
    <mergeCell ref="G1177:H1177"/>
    <mergeCell ref="G1178:H1178"/>
    <mergeCell ref="G1179:H1179"/>
    <mergeCell ref="G1180:H1180"/>
    <mergeCell ref="G1193:H1193"/>
    <mergeCell ref="G1194:H1194"/>
    <mergeCell ref="G1183:H1183"/>
    <mergeCell ref="G1184:H1184"/>
    <mergeCell ref="G1185:H1185"/>
    <mergeCell ref="G1186:H1186"/>
    <mergeCell ref="G1223:H1223"/>
    <mergeCell ref="C1224:I1224"/>
    <mergeCell ref="G1225:H1225"/>
    <mergeCell ref="G1226:H1226"/>
    <mergeCell ref="C1227:I1227"/>
    <mergeCell ref="G1228:H1228"/>
    <mergeCell ref="C1213:I1213"/>
    <mergeCell ref="G1214:H1214"/>
    <mergeCell ref="G1215:H1215"/>
    <mergeCell ref="C1216:I1216"/>
    <mergeCell ref="G1229:H1229"/>
    <mergeCell ref="G1230:H1230"/>
    <mergeCell ref="C1219:I1219"/>
    <mergeCell ref="G1220:H1220"/>
    <mergeCell ref="G1221:H1221"/>
    <mergeCell ref="G1222:H1222"/>
    <mergeCell ref="G1203:H1203"/>
    <mergeCell ref="G1204:H1204"/>
    <mergeCell ref="G1217:H1217"/>
    <mergeCell ref="G1218:H1218"/>
    <mergeCell ref="G1207:H1207"/>
    <mergeCell ref="C1208:I1208"/>
    <mergeCell ref="G1209:H1209"/>
    <mergeCell ref="G1210:H1210"/>
    <mergeCell ref="G1211:H1211"/>
    <mergeCell ref="G1212:H1212"/>
    <mergeCell ref="G1205:H1205"/>
    <mergeCell ref="G1206:H1206"/>
    <mergeCell ref="G1239:H1239"/>
    <mergeCell ref="G1240:H1240"/>
    <mergeCell ref="G1253:H1253"/>
    <mergeCell ref="G1254:H1254"/>
    <mergeCell ref="C1243:I1243"/>
    <mergeCell ref="G1244:H1244"/>
    <mergeCell ref="G1245:H1245"/>
    <mergeCell ref="G1246:H1246"/>
    <mergeCell ref="G1247:H1247"/>
    <mergeCell ref="G1248:H1248"/>
    <mergeCell ref="G1241:H1241"/>
    <mergeCell ref="G1242:H1242"/>
    <mergeCell ref="C1231:I1231"/>
    <mergeCell ref="G1232:H1232"/>
    <mergeCell ref="G1233:H1233"/>
    <mergeCell ref="G1234:H1234"/>
    <mergeCell ref="G1235:H1235"/>
    <mergeCell ref="G1236:H1236"/>
    <mergeCell ref="G1237:H1237"/>
    <mergeCell ref="C1238:I1238"/>
    <mergeCell ref="G1267:H1267"/>
    <mergeCell ref="G1268:H1268"/>
    <mergeCell ref="G1269:H1269"/>
    <mergeCell ref="C1270:I1270"/>
    <mergeCell ref="G1271:H1271"/>
    <mergeCell ref="G1272:H1272"/>
    <mergeCell ref="G1273:H1273"/>
    <mergeCell ref="G1274:H1274"/>
    <mergeCell ref="G1259:H1259"/>
    <mergeCell ref="G1260:H1260"/>
    <mergeCell ref="G1261:H1261"/>
    <mergeCell ref="G1262:H1262"/>
    <mergeCell ref="G1263:H1263"/>
    <mergeCell ref="G1264:H1264"/>
    <mergeCell ref="C1249:I1249"/>
    <mergeCell ref="G1250:H1250"/>
    <mergeCell ref="G1251:H1251"/>
    <mergeCell ref="G1252:H1252"/>
    <mergeCell ref="G1265:H1265"/>
    <mergeCell ref="G1266:H1266"/>
    <mergeCell ref="G1255:H1255"/>
    <mergeCell ref="G1256:H1256"/>
    <mergeCell ref="G1257:H1257"/>
    <mergeCell ref="G1258:H1258"/>
    <mergeCell ref="G1295:H1295"/>
    <mergeCell ref="G1296:H1296"/>
    <mergeCell ref="G1297:H1297"/>
    <mergeCell ref="G1298:H1298"/>
    <mergeCell ref="G1299:H1299"/>
    <mergeCell ref="G1300:H1300"/>
    <mergeCell ref="G1285:H1285"/>
    <mergeCell ref="C1286:I1286"/>
    <mergeCell ref="G1287:H1287"/>
    <mergeCell ref="G1288:H1288"/>
    <mergeCell ref="G1301:H1301"/>
    <mergeCell ref="G1302:H1302"/>
    <mergeCell ref="G1291:H1291"/>
    <mergeCell ref="G1292:H1292"/>
    <mergeCell ref="G1293:H1293"/>
    <mergeCell ref="G1294:H1294"/>
    <mergeCell ref="G1275:H1275"/>
    <mergeCell ref="G1276:H1276"/>
    <mergeCell ref="G1289:H1289"/>
    <mergeCell ref="G1290:H1290"/>
    <mergeCell ref="G1279:H1279"/>
    <mergeCell ref="G1280:H1280"/>
    <mergeCell ref="G1281:H1281"/>
    <mergeCell ref="G1282:H1282"/>
    <mergeCell ref="G1283:H1283"/>
    <mergeCell ref="G1284:H1284"/>
    <mergeCell ref="G1277:H1277"/>
    <mergeCell ref="G1278:H1278"/>
    <mergeCell ref="G1311:H1311"/>
    <mergeCell ref="G1312:H1312"/>
    <mergeCell ref="G1325:H1325"/>
    <mergeCell ref="G1326:H1326"/>
    <mergeCell ref="G1315:H1315"/>
    <mergeCell ref="G1316:H1316"/>
    <mergeCell ref="G1317:H1317"/>
    <mergeCell ref="G1318:H1318"/>
    <mergeCell ref="G1319:H1319"/>
    <mergeCell ref="G1320:H1320"/>
    <mergeCell ref="G1313:H1313"/>
    <mergeCell ref="G1314:H1314"/>
    <mergeCell ref="G1303:H1303"/>
    <mergeCell ref="G1304:H1304"/>
    <mergeCell ref="G1305:H1305"/>
    <mergeCell ref="G1306:H1306"/>
    <mergeCell ref="G1307:H1307"/>
    <mergeCell ref="G1308:H1308"/>
    <mergeCell ref="G1309:H1309"/>
    <mergeCell ref="G1310:H1310"/>
    <mergeCell ref="G1339:H1339"/>
    <mergeCell ref="G1340:H1340"/>
    <mergeCell ref="G1341:H1341"/>
    <mergeCell ref="G1342:H1342"/>
    <mergeCell ref="G1343:H1343"/>
    <mergeCell ref="G1344:H1344"/>
    <mergeCell ref="C1345:I1345"/>
    <mergeCell ref="G1346:H1346"/>
    <mergeCell ref="G1331:H1331"/>
    <mergeCell ref="G1332:H1332"/>
    <mergeCell ref="G1333:H1333"/>
    <mergeCell ref="C1334:I1334"/>
    <mergeCell ref="G1335:H1335"/>
    <mergeCell ref="G1336:H1336"/>
    <mergeCell ref="G1321:H1321"/>
    <mergeCell ref="G1322:H1322"/>
    <mergeCell ref="G1323:H1323"/>
    <mergeCell ref="G1324:H1324"/>
    <mergeCell ref="G1337:H1337"/>
    <mergeCell ref="G1338:H1338"/>
    <mergeCell ref="G1327:H1327"/>
    <mergeCell ref="G1328:H1328"/>
    <mergeCell ref="G1329:H1329"/>
    <mergeCell ref="G1330:H1330"/>
    <mergeCell ref="G1367:H1367"/>
    <mergeCell ref="G1368:H1368"/>
    <mergeCell ref="G1369:H1369"/>
    <mergeCell ref="G1370:H1370"/>
    <mergeCell ref="G1371:H1371"/>
    <mergeCell ref="G1372:H1372"/>
    <mergeCell ref="G1357:H1357"/>
    <mergeCell ref="G1358:H1358"/>
    <mergeCell ref="G1359:H1359"/>
    <mergeCell ref="G1360:H1360"/>
    <mergeCell ref="G1373:H1373"/>
    <mergeCell ref="G1374:H1374"/>
    <mergeCell ref="G1363:H1363"/>
    <mergeCell ref="G1364:H1364"/>
    <mergeCell ref="G1365:H1365"/>
    <mergeCell ref="G1366:H1366"/>
    <mergeCell ref="G1347:H1347"/>
    <mergeCell ref="G1348:H1348"/>
    <mergeCell ref="G1361:H1361"/>
    <mergeCell ref="G1362:H1362"/>
    <mergeCell ref="G1351:H1351"/>
    <mergeCell ref="C1352:I1352"/>
    <mergeCell ref="G1353:H1353"/>
    <mergeCell ref="G1354:H1354"/>
    <mergeCell ref="G1355:H1355"/>
    <mergeCell ref="G1356:H1356"/>
    <mergeCell ref="G1349:H1349"/>
    <mergeCell ref="G1350:H1350"/>
    <mergeCell ref="G1383:H1383"/>
    <mergeCell ref="G1384:H1384"/>
    <mergeCell ref="D1406:E1406"/>
    <mergeCell ref="D1407:E1407"/>
    <mergeCell ref="G1393:H1393"/>
    <mergeCell ref="G1387:H1387"/>
    <mergeCell ref="G1388:H1388"/>
    <mergeCell ref="G1389:H1389"/>
    <mergeCell ref="G1390:H1390"/>
    <mergeCell ref="G1391:H1391"/>
    <mergeCell ref="G1385:H1385"/>
    <mergeCell ref="G1386:H1386"/>
    <mergeCell ref="G1375:H1375"/>
    <mergeCell ref="G1376:H1376"/>
    <mergeCell ref="G1377:H1377"/>
    <mergeCell ref="G1378:H1378"/>
    <mergeCell ref="G1379:H1379"/>
    <mergeCell ref="G1380:H1380"/>
    <mergeCell ref="G1381:H1381"/>
    <mergeCell ref="G1382:H1382"/>
    <mergeCell ref="D1420:E1420"/>
    <mergeCell ref="B1394:J1394"/>
    <mergeCell ref="D1395:E1395"/>
    <mergeCell ref="D1396:E1396"/>
    <mergeCell ref="D1397:E1397"/>
    <mergeCell ref="D1398:E1398"/>
    <mergeCell ref="D1399:E1399"/>
    <mergeCell ref="D1400:E1400"/>
    <mergeCell ref="D1401:E1401"/>
    <mergeCell ref="D1415:E1415"/>
    <mergeCell ref="G1392:H1392"/>
    <mergeCell ref="D1402:E1402"/>
    <mergeCell ref="D1403:E1403"/>
    <mergeCell ref="D1404:E1404"/>
    <mergeCell ref="D1405:E1405"/>
    <mergeCell ref="D1419:E1419"/>
    <mergeCell ref="D1416:E1416"/>
    <mergeCell ref="D1417:E1417"/>
    <mergeCell ref="D1418:E1418"/>
    <mergeCell ref="A1403:A1404"/>
    <mergeCell ref="A1405:A1406"/>
    <mergeCell ref="A1408:A1409"/>
    <mergeCell ref="A1410:A1411"/>
    <mergeCell ref="A1395:A1396"/>
    <mergeCell ref="A1397:A1398"/>
    <mergeCell ref="A1399:A1400"/>
    <mergeCell ref="A1401:A1402"/>
    <mergeCell ref="A1412:A1413"/>
    <mergeCell ref="A1415:A1416"/>
    <mergeCell ref="A1417:A1419"/>
    <mergeCell ref="D1408:E1408"/>
    <mergeCell ref="D1409:E1409"/>
    <mergeCell ref="D1410:E1410"/>
    <mergeCell ref="D1411:E1411"/>
    <mergeCell ref="D1412:E1412"/>
    <mergeCell ref="D1413:E1413"/>
    <mergeCell ref="D1414:E1414"/>
  </mergeCells>
  <printOptions/>
  <pageMargins left="0.26" right="0.2" top="0.5511811023622047" bottom="0.28" header="0.31496062992125984" footer="0.31496062992125984"/>
  <pageSetup horizontalDpi="180" verticalDpi="18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="85" zoomScaleNormal="85" zoomScalePageLayoutView="0" workbookViewId="0" topLeftCell="A29">
      <selection activeCell="A2" sqref="A2:K4"/>
    </sheetView>
  </sheetViews>
  <sheetFormatPr defaultColWidth="9.140625" defaultRowHeight="15"/>
  <cols>
    <col min="1" max="1" width="3.57421875" style="0" customWidth="1"/>
    <col min="2" max="2" width="25.7109375" style="0" customWidth="1"/>
    <col min="3" max="3" width="10.8515625" style="0" customWidth="1"/>
    <col min="4" max="4" width="6.28125" style="0" customWidth="1"/>
    <col min="5" max="5" width="8.140625" style="0" customWidth="1"/>
    <col min="6" max="6" width="6.7109375" style="0" customWidth="1"/>
    <col min="7" max="7" width="6.421875" style="0" customWidth="1"/>
    <col min="8" max="8" width="3.140625" style="0" hidden="1" customWidth="1"/>
    <col min="9" max="9" width="4.8515625" style="0" customWidth="1"/>
    <col min="10" max="10" width="9.57421875" style="0" customWidth="1"/>
    <col min="11" max="11" width="10.8515625" style="0" customWidth="1"/>
  </cols>
  <sheetData>
    <row r="1" spans="2:11" ht="80.25" customHeight="1">
      <c r="B1" s="78"/>
      <c r="C1" s="78"/>
      <c r="D1" s="78"/>
      <c r="E1" s="78"/>
      <c r="F1" s="78"/>
      <c r="G1" s="122" t="s">
        <v>1150</v>
      </c>
      <c r="H1" s="122"/>
      <c r="I1" s="122"/>
      <c r="J1" s="122"/>
      <c r="K1" s="122"/>
    </row>
    <row r="2" spans="1:11" ht="55.5" customHeight="1">
      <c r="A2" s="123" t="s">
        <v>1126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5" customHeight="1" hidden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15" customHeight="1" hidden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35.75" customHeight="1">
      <c r="A5" s="49" t="s">
        <v>0</v>
      </c>
      <c r="B5" s="50" t="s">
        <v>1</v>
      </c>
      <c r="C5" s="51" t="s">
        <v>2</v>
      </c>
      <c r="D5" s="51" t="s">
        <v>3</v>
      </c>
      <c r="E5" s="51" t="s">
        <v>4</v>
      </c>
      <c r="F5" s="51" t="s">
        <v>5</v>
      </c>
      <c r="G5" s="52" t="s">
        <v>6</v>
      </c>
      <c r="H5" s="53" t="s">
        <v>403</v>
      </c>
      <c r="I5" s="54" t="s">
        <v>7</v>
      </c>
      <c r="J5" s="54" t="s">
        <v>8</v>
      </c>
      <c r="K5" s="54" t="s">
        <v>9</v>
      </c>
    </row>
    <row r="6" spans="1:11" ht="15" hidden="1">
      <c r="A6" s="63"/>
      <c r="B6" s="63"/>
      <c r="C6" s="63"/>
      <c r="D6" s="120" t="s">
        <v>173</v>
      </c>
      <c r="E6" s="120"/>
      <c r="F6" s="120"/>
      <c r="G6" s="120"/>
      <c r="H6" s="63"/>
      <c r="I6" s="63"/>
      <c r="J6" s="63"/>
      <c r="K6" s="63"/>
    </row>
    <row r="7" spans="1:11" ht="18.75">
      <c r="A7" s="125" t="s">
        <v>1082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11" ht="19.5" customHeight="1">
      <c r="A8" s="127" t="s">
        <v>404</v>
      </c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1" ht="15" hidden="1">
      <c r="A9" s="63"/>
      <c r="B9" s="63"/>
      <c r="C9" s="63"/>
      <c r="D9" s="121"/>
      <c r="E9" s="121"/>
      <c r="F9" s="121"/>
      <c r="G9" s="121"/>
      <c r="H9" s="63"/>
      <c r="I9" s="63"/>
      <c r="J9" s="63"/>
      <c r="K9" s="63"/>
    </row>
    <row r="10" spans="1:11" ht="15">
      <c r="A10" s="56">
        <v>1</v>
      </c>
      <c r="B10" s="56" t="s">
        <v>405</v>
      </c>
      <c r="C10" s="56">
        <v>101310001</v>
      </c>
      <c r="D10" s="56" t="s">
        <v>14</v>
      </c>
      <c r="E10" s="56">
        <v>404913</v>
      </c>
      <c r="F10" s="56">
        <v>1952</v>
      </c>
      <c r="G10" s="114">
        <v>1952</v>
      </c>
      <c r="H10" s="114"/>
      <c r="I10" s="56">
        <v>1</v>
      </c>
      <c r="J10" s="56">
        <v>404913</v>
      </c>
      <c r="K10" s="56">
        <v>404913</v>
      </c>
    </row>
    <row r="11" spans="1:11" ht="15">
      <c r="A11" s="55">
        <v>2</v>
      </c>
      <c r="B11" s="55" t="s">
        <v>406</v>
      </c>
      <c r="C11" s="55">
        <v>101310003</v>
      </c>
      <c r="D11" s="55" t="s">
        <v>14</v>
      </c>
      <c r="E11" s="55">
        <v>283532</v>
      </c>
      <c r="F11" s="55">
        <v>1954</v>
      </c>
      <c r="G11" s="110">
        <v>1954</v>
      </c>
      <c r="H11" s="110"/>
      <c r="I11" s="55">
        <v>1</v>
      </c>
      <c r="J11" s="55">
        <v>283532</v>
      </c>
      <c r="K11" s="55">
        <v>283532</v>
      </c>
    </row>
    <row r="12" spans="1:11" ht="15">
      <c r="A12" s="55"/>
      <c r="B12" s="55" t="s">
        <v>407</v>
      </c>
      <c r="C12" s="55"/>
      <c r="D12" s="55"/>
      <c r="E12" s="55"/>
      <c r="F12" s="55"/>
      <c r="G12" s="110"/>
      <c r="H12" s="110"/>
      <c r="I12" s="55"/>
      <c r="J12" s="55"/>
      <c r="K12" s="55"/>
    </row>
    <row r="13" spans="1:11" ht="15">
      <c r="A13" s="55">
        <v>3</v>
      </c>
      <c r="B13" s="55" t="s">
        <v>237</v>
      </c>
      <c r="C13" s="55">
        <v>101310004</v>
      </c>
      <c r="D13" s="55" t="s">
        <v>14</v>
      </c>
      <c r="E13" s="55">
        <v>235682</v>
      </c>
      <c r="F13" s="55">
        <v>1953</v>
      </c>
      <c r="G13" s="110">
        <v>1953</v>
      </c>
      <c r="H13" s="110"/>
      <c r="I13" s="55">
        <v>1</v>
      </c>
      <c r="J13" s="55">
        <v>235682</v>
      </c>
      <c r="K13" s="55">
        <v>235682</v>
      </c>
    </row>
    <row r="14" spans="1:11" ht="15">
      <c r="A14" s="56">
        <v>4</v>
      </c>
      <c r="B14" s="56" t="s">
        <v>408</v>
      </c>
      <c r="C14" s="56">
        <v>101310005</v>
      </c>
      <c r="D14" s="56" t="s">
        <v>14</v>
      </c>
      <c r="E14" s="56">
        <v>1052436</v>
      </c>
      <c r="F14" s="56">
        <v>1969</v>
      </c>
      <c r="G14" s="114">
        <v>1969</v>
      </c>
      <c r="H14" s="114"/>
      <c r="I14" s="56">
        <v>1</v>
      </c>
      <c r="J14" s="56">
        <v>1052436</v>
      </c>
      <c r="K14" s="56">
        <v>1052436</v>
      </c>
    </row>
    <row r="15" spans="1:11" ht="15">
      <c r="A15" s="55"/>
      <c r="B15" s="55" t="s">
        <v>409</v>
      </c>
      <c r="C15" s="55"/>
      <c r="D15" s="55"/>
      <c r="E15" s="55"/>
      <c r="F15" s="55"/>
      <c r="G15" s="110"/>
      <c r="H15" s="110"/>
      <c r="I15" s="55"/>
      <c r="J15" s="55"/>
      <c r="K15" s="55"/>
    </row>
    <row r="16" spans="1:11" ht="15">
      <c r="A16" s="55">
        <v>5</v>
      </c>
      <c r="B16" s="55" t="s">
        <v>410</v>
      </c>
      <c r="C16" s="55">
        <v>101310008</v>
      </c>
      <c r="D16" s="55" t="s">
        <v>14</v>
      </c>
      <c r="E16" s="55">
        <v>51340</v>
      </c>
      <c r="F16" s="55">
        <v>1953</v>
      </c>
      <c r="G16" s="110">
        <v>1953</v>
      </c>
      <c r="H16" s="110"/>
      <c r="I16" s="55">
        <v>1</v>
      </c>
      <c r="J16" s="55">
        <v>51340</v>
      </c>
      <c r="K16" s="55">
        <v>51340</v>
      </c>
    </row>
    <row r="17" spans="1:11" ht="15">
      <c r="A17" s="55">
        <v>6</v>
      </c>
      <c r="B17" s="55" t="s">
        <v>411</v>
      </c>
      <c r="C17" s="55">
        <v>101310007</v>
      </c>
      <c r="D17" s="55" t="s">
        <v>14</v>
      </c>
      <c r="E17" s="55">
        <v>134858</v>
      </c>
      <c r="F17" s="55">
        <v>1952</v>
      </c>
      <c r="G17" s="110">
        <v>1952</v>
      </c>
      <c r="H17" s="110"/>
      <c r="I17" s="55">
        <v>1</v>
      </c>
      <c r="J17" s="55">
        <v>134858</v>
      </c>
      <c r="K17" s="55">
        <v>130617.83</v>
      </c>
    </row>
    <row r="18" spans="1:11" ht="15">
      <c r="A18" s="56">
        <v>7</v>
      </c>
      <c r="B18" s="56" t="s">
        <v>412</v>
      </c>
      <c r="C18" s="56">
        <v>101310010</v>
      </c>
      <c r="D18" s="56" t="s">
        <v>14</v>
      </c>
      <c r="E18" s="56">
        <v>40670</v>
      </c>
      <c r="F18" s="56">
        <v>1959</v>
      </c>
      <c r="G18" s="114">
        <v>1959</v>
      </c>
      <c r="H18" s="114"/>
      <c r="I18" s="56">
        <v>1</v>
      </c>
      <c r="J18" s="56">
        <v>40670</v>
      </c>
      <c r="K18" s="56">
        <v>40670</v>
      </c>
    </row>
    <row r="19" spans="1:11" ht="15">
      <c r="A19" s="55">
        <v>8</v>
      </c>
      <c r="B19" s="55" t="s">
        <v>413</v>
      </c>
      <c r="C19" s="55">
        <v>101310011</v>
      </c>
      <c r="D19" s="55" t="s">
        <v>14</v>
      </c>
      <c r="E19" s="55">
        <v>56730</v>
      </c>
      <c r="F19" s="55">
        <v>1952</v>
      </c>
      <c r="G19" s="110">
        <v>1952</v>
      </c>
      <c r="H19" s="110"/>
      <c r="I19" s="55">
        <v>1</v>
      </c>
      <c r="J19" s="55">
        <v>56730</v>
      </c>
      <c r="K19" s="55">
        <v>56730</v>
      </c>
    </row>
    <row r="20" spans="1:11" ht="15">
      <c r="A20" s="55">
        <v>9</v>
      </c>
      <c r="B20" s="55" t="s">
        <v>414</v>
      </c>
      <c r="C20" s="55">
        <v>101310012</v>
      </c>
      <c r="D20" s="55" t="s">
        <v>14</v>
      </c>
      <c r="E20" s="55">
        <v>15896</v>
      </c>
      <c r="F20" s="55">
        <v>1960</v>
      </c>
      <c r="G20" s="110">
        <v>1960</v>
      </c>
      <c r="H20" s="110"/>
      <c r="I20" s="55">
        <v>1</v>
      </c>
      <c r="J20" s="55">
        <v>15896</v>
      </c>
      <c r="K20" s="55">
        <v>15896</v>
      </c>
    </row>
    <row r="21" spans="1:11" ht="15">
      <c r="A21" s="55">
        <v>10</v>
      </c>
      <c r="B21" s="55" t="s">
        <v>415</v>
      </c>
      <c r="C21" s="55">
        <v>101310017</v>
      </c>
      <c r="D21" s="55" t="s">
        <v>14</v>
      </c>
      <c r="E21" s="55">
        <v>4902962</v>
      </c>
      <c r="F21" s="55">
        <v>1980</v>
      </c>
      <c r="G21" s="110">
        <v>1980</v>
      </c>
      <c r="H21" s="110"/>
      <c r="I21" s="55">
        <v>1</v>
      </c>
      <c r="J21" s="55">
        <v>4902962</v>
      </c>
      <c r="K21" s="55">
        <v>1522221.81</v>
      </c>
    </row>
    <row r="22" spans="1:11" ht="15">
      <c r="A22" s="56">
        <v>11</v>
      </c>
      <c r="B22" s="56" t="s">
        <v>221</v>
      </c>
      <c r="C22" s="56">
        <v>101310018</v>
      </c>
      <c r="D22" s="56" t="s">
        <v>14</v>
      </c>
      <c r="E22" s="56">
        <v>1209131</v>
      </c>
      <c r="F22" s="56">
        <v>1980</v>
      </c>
      <c r="G22" s="114">
        <v>1980</v>
      </c>
      <c r="H22" s="114"/>
      <c r="I22" s="56">
        <v>1</v>
      </c>
      <c r="J22" s="56">
        <v>1209131</v>
      </c>
      <c r="K22" s="56">
        <v>1079171.63</v>
      </c>
    </row>
    <row r="23" spans="1:11" ht="15">
      <c r="A23" s="55">
        <v>12</v>
      </c>
      <c r="B23" s="55" t="s">
        <v>416</v>
      </c>
      <c r="C23" s="55">
        <v>101310019</v>
      </c>
      <c r="D23" s="55" t="s">
        <v>14</v>
      </c>
      <c r="E23" s="55">
        <v>375360</v>
      </c>
      <c r="F23" s="55">
        <v>1980</v>
      </c>
      <c r="G23" s="110">
        <v>1980</v>
      </c>
      <c r="H23" s="110"/>
      <c r="I23" s="55">
        <v>1</v>
      </c>
      <c r="J23" s="55">
        <v>375360</v>
      </c>
      <c r="K23" s="55">
        <v>330704.94</v>
      </c>
    </row>
    <row r="24" spans="1:11" ht="15">
      <c r="A24" s="55">
        <v>13</v>
      </c>
      <c r="B24" s="55" t="s">
        <v>417</v>
      </c>
      <c r="C24" s="55">
        <v>101310020</v>
      </c>
      <c r="D24" s="55" t="s">
        <v>14</v>
      </c>
      <c r="E24" s="55">
        <v>306586</v>
      </c>
      <c r="F24" s="55">
        <v>1980</v>
      </c>
      <c r="G24" s="110">
        <v>1980</v>
      </c>
      <c r="H24" s="110"/>
      <c r="I24" s="55">
        <v>1</v>
      </c>
      <c r="J24" s="55">
        <v>306586</v>
      </c>
      <c r="K24" s="55">
        <v>300717.4</v>
      </c>
    </row>
    <row r="25" spans="1:11" ht="15">
      <c r="A25" s="55"/>
      <c r="B25" s="55" t="s">
        <v>418</v>
      </c>
      <c r="C25" s="55"/>
      <c r="D25" s="55"/>
      <c r="E25" s="55"/>
      <c r="F25" s="55"/>
      <c r="G25" s="110"/>
      <c r="H25" s="110"/>
      <c r="I25" s="55"/>
      <c r="J25" s="55"/>
      <c r="K25" s="55"/>
    </row>
    <row r="26" spans="1:11" ht="15">
      <c r="A26" s="56">
        <v>14</v>
      </c>
      <c r="B26" s="56" t="s">
        <v>419</v>
      </c>
      <c r="C26" s="56">
        <v>101310021</v>
      </c>
      <c r="D26" s="56" t="s">
        <v>14</v>
      </c>
      <c r="E26" s="56">
        <v>288685</v>
      </c>
      <c r="F26" s="56">
        <v>1980</v>
      </c>
      <c r="G26" s="114">
        <v>1980</v>
      </c>
      <c r="H26" s="114"/>
      <c r="I26" s="56">
        <v>1</v>
      </c>
      <c r="J26" s="56">
        <v>288685</v>
      </c>
      <c r="K26" s="56">
        <v>288685</v>
      </c>
    </row>
    <row r="27" spans="1:11" ht="15">
      <c r="A27" s="55">
        <v>15</v>
      </c>
      <c r="B27" s="55" t="s">
        <v>420</v>
      </c>
      <c r="C27" s="55">
        <v>101310022</v>
      </c>
      <c r="D27" s="55" t="s">
        <v>14</v>
      </c>
      <c r="E27" s="55">
        <v>3707201</v>
      </c>
      <c r="F27" s="55">
        <v>1980</v>
      </c>
      <c r="G27" s="110">
        <v>1980</v>
      </c>
      <c r="H27" s="110"/>
      <c r="I27" s="55">
        <v>1</v>
      </c>
      <c r="J27" s="55">
        <v>3707201</v>
      </c>
      <c r="K27" s="55">
        <v>3707201</v>
      </c>
    </row>
    <row r="28" spans="1:11" ht="15">
      <c r="A28" s="55">
        <v>16</v>
      </c>
      <c r="B28" s="55" t="s">
        <v>421</v>
      </c>
      <c r="C28" s="55">
        <v>101310023</v>
      </c>
      <c r="D28" s="55" t="s">
        <v>14</v>
      </c>
      <c r="E28" s="55">
        <v>1924138</v>
      </c>
      <c r="F28" s="55">
        <v>1989</v>
      </c>
      <c r="G28" s="110">
        <v>1989</v>
      </c>
      <c r="H28" s="110"/>
      <c r="I28" s="55">
        <v>1</v>
      </c>
      <c r="J28" s="55">
        <v>1324138</v>
      </c>
      <c r="K28" s="55">
        <v>1324138</v>
      </c>
    </row>
    <row r="29" spans="1:11" ht="15">
      <c r="A29" s="55"/>
      <c r="B29" s="55" t="s">
        <v>422</v>
      </c>
      <c r="C29" s="55"/>
      <c r="D29" s="55"/>
      <c r="E29" s="55"/>
      <c r="F29" s="55"/>
      <c r="G29" s="110"/>
      <c r="H29" s="110"/>
      <c r="I29" s="55"/>
      <c r="J29" s="55"/>
      <c r="K29" s="55"/>
    </row>
    <row r="30" spans="1:11" ht="15">
      <c r="A30" s="56">
        <v>17</v>
      </c>
      <c r="B30" s="56" t="s">
        <v>423</v>
      </c>
      <c r="C30" s="56">
        <v>101310024</v>
      </c>
      <c r="D30" s="56" t="s">
        <v>14</v>
      </c>
      <c r="E30" s="56">
        <v>829863</v>
      </c>
      <c r="F30" s="56">
        <v>1980</v>
      </c>
      <c r="G30" s="114">
        <v>1980</v>
      </c>
      <c r="H30" s="114"/>
      <c r="I30" s="56">
        <v>1</v>
      </c>
      <c r="J30" s="56">
        <v>829863</v>
      </c>
      <c r="K30" s="56">
        <v>829863</v>
      </c>
    </row>
    <row r="31" spans="1:11" ht="15">
      <c r="A31" s="55"/>
      <c r="B31" s="55" t="s">
        <v>422</v>
      </c>
      <c r="C31" s="55"/>
      <c r="D31" s="55"/>
      <c r="E31" s="55"/>
      <c r="F31" s="55"/>
      <c r="G31" s="110"/>
      <c r="H31" s="110"/>
      <c r="I31" s="55"/>
      <c r="J31" s="55"/>
      <c r="K31" s="55"/>
    </row>
    <row r="32" spans="1:11" ht="15">
      <c r="A32" s="55">
        <v>18</v>
      </c>
      <c r="B32" s="55" t="s">
        <v>424</v>
      </c>
      <c r="C32" s="55">
        <v>101310025</v>
      </c>
      <c r="D32" s="55" t="s">
        <v>14</v>
      </c>
      <c r="E32" s="55">
        <v>23184</v>
      </c>
      <c r="F32" s="55">
        <v>1967</v>
      </c>
      <c r="G32" s="110">
        <v>1967</v>
      </c>
      <c r="H32" s="110"/>
      <c r="I32" s="55">
        <v>1</v>
      </c>
      <c r="J32" s="55">
        <v>23184</v>
      </c>
      <c r="K32" s="55">
        <v>23184</v>
      </c>
    </row>
    <row r="33" spans="1:11" ht="15">
      <c r="A33" s="55">
        <v>19</v>
      </c>
      <c r="B33" s="55" t="s">
        <v>425</v>
      </c>
      <c r="C33" s="55">
        <v>101310026</v>
      </c>
      <c r="D33" s="55" t="s">
        <v>14</v>
      </c>
      <c r="E33" s="55">
        <v>29292</v>
      </c>
      <c r="F33" s="55">
        <v>1989</v>
      </c>
      <c r="G33" s="110">
        <v>1989</v>
      </c>
      <c r="H33" s="110"/>
      <c r="I33" s="55">
        <v>1</v>
      </c>
      <c r="J33" s="55">
        <v>29292</v>
      </c>
      <c r="K33" s="55">
        <v>29292</v>
      </c>
    </row>
    <row r="34" spans="1:11" ht="15">
      <c r="A34" s="56">
        <v>20</v>
      </c>
      <c r="B34" s="56" t="s">
        <v>426</v>
      </c>
      <c r="C34" s="56">
        <v>101310027</v>
      </c>
      <c r="D34" s="56" t="s">
        <v>14</v>
      </c>
      <c r="E34" s="56">
        <v>47717</v>
      </c>
      <c r="F34" s="56">
        <v>1989</v>
      </c>
      <c r="G34" s="114">
        <v>1989</v>
      </c>
      <c r="H34" s="114"/>
      <c r="I34" s="56">
        <v>1</v>
      </c>
      <c r="J34" s="56">
        <v>47717</v>
      </c>
      <c r="K34" s="56">
        <v>47717</v>
      </c>
    </row>
    <row r="35" spans="1:11" ht="15">
      <c r="A35" s="55">
        <v>21</v>
      </c>
      <c r="B35" s="55" t="s">
        <v>427</v>
      </c>
      <c r="C35" s="55">
        <v>101310036</v>
      </c>
      <c r="D35" s="55" t="s">
        <v>14</v>
      </c>
      <c r="E35" s="55">
        <v>1323192</v>
      </c>
      <c r="F35" s="55">
        <v>2004</v>
      </c>
      <c r="G35" s="110">
        <v>2004</v>
      </c>
      <c r="H35" s="110"/>
      <c r="I35" s="55"/>
      <c r="J35" s="55">
        <v>1323192</v>
      </c>
      <c r="K35" s="55">
        <v>686795.63</v>
      </c>
    </row>
    <row r="36" spans="1:11" ht="15">
      <c r="A36" s="55"/>
      <c r="B36" s="55" t="s">
        <v>428</v>
      </c>
      <c r="C36" s="55"/>
      <c r="D36" s="55"/>
      <c r="E36" s="55"/>
      <c r="F36" s="55"/>
      <c r="G36" s="110" t="s">
        <v>173</v>
      </c>
      <c r="H36" s="110"/>
      <c r="I36" s="55"/>
      <c r="J36" s="55"/>
      <c r="K36" s="55"/>
    </row>
    <row r="37" spans="1:11" ht="15">
      <c r="A37" s="55">
        <v>22</v>
      </c>
      <c r="B37" s="55" t="s">
        <v>429</v>
      </c>
      <c r="C37" s="55">
        <v>101310035</v>
      </c>
      <c r="D37" s="55" t="s">
        <v>14</v>
      </c>
      <c r="E37" s="55">
        <v>821843</v>
      </c>
      <c r="F37" s="55">
        <v>2004</v>
      </c>
      <c r="G37" s="110">
        <v>2004</v>
      </c>
      <c r="H37" s="110"/>
      <c r="I37" s="55">
        <v>1</v>
      </c>
      <c r="J37" s="55">
        <v>821843</v>
      </c>
      <c r="K37" s="55">
        <v>435347.17</v>
      </c>
    </row>
    <row r="38" spans="1:11" ht="15">
      <c r="A38" s="56">
        <v>23</v>
      </c>
      <c r="B38" s="56" t="s">
        <v>430</v>
      </c>
      <c r="C38" s="56">
        <v>101310032</v>
      </c>
      <c r="D38" s="56" t="s">
        <v>14</v>
      </c>
      <c r="E38" s="56">
        <v>30187</v>
      </c>
      <c r="F38" s="56">
        <v>1970</v>
      </c>
      <c r="G38" s="114">
        <v>1970</v>
      </c>
      <c r="H38" s="114"/>
      <c r="I38" s="56">
        <v>1</v>
      </c>
      <c r="J38" s="56">
        <v>30187</v>
      </c>
      <c r="K38" s="56">
        <v>30187</v>
      </c>
    </row>
    <row r="39" spans="1:11" ht="15">
      <c r="A39" s="55">
        <v>24</v>
      </c>
      <c r="B39" s="55" t="s">
        <v>431</v>
      </c>
      <c r="C39" s="55">
        <v>101310033</v>
      </c>
      <c r="D39" s="55" t="s">
        <v>14</v>
      </c>
      <c r="E39" s="55">
        <v>2353</v>
      </c>
      <c r="F39" s="55">
        <v>1992</v>
      </c>
      <c r="G39" s="110">
        <v>1992</v>
      </c>
      <c r="H39" s="110"/>
      <c r="I39" s="55">
        <v>1</v>
      </c>
      <c r="J39" s="55">
        <v>2353</v>
      </c>
      <c r="K39" s="55">
        <v>2057.6</v>
      </c>
    </row>
    <row r="40" spans="1:11" ht="15">
      <c r="A40" s="55">
        <v>25</v>
      </c>
      <c r="B40" s="55" t="s">
        <v>431</v>
      </c>
      <c r="C40" s="55">
        <v>101310034</v>
      </c>
      <c r="D40" s="55" t="s">
        <v>14</v>
      </c>
      <c r="E40" s="55">
        <v>2353</v>
      </c>
      <c r="F40" s="55">
        <v>1992</v>
      </c>
      <c r="G40" s="110">
        <v>1992</v>
      </c>
      <c r="H40" s="110"/>
      <c r="I40" s="55">
        <v>1</v>
      </c>
      <c r="J40" s="55">
        <v>2353</v>
      </c>
      <c r="K40" s="55">
        <v>2055.6</v>
      </c>
    </row>
    <row r="41" spans="1:11" ht="15">
      <c r="A41" s="55">
        <v>26</v>
      </c>
      <c r="B41" s="55" t="s">
        <v>432</v>
      </c>
      <c r="C41" s="55">
        <v>101310039</v>
      </c>
      <c r="D41" s="55" t="s">
        <v>14</v>
      </c>
      <c r="E41" s="55">
        <v>159658</v>
      </c>
      <c r="F41" s="55">
        <v>2008</v>
      </c>
      <c r="G41" s="110">
        <v>2008</v>
      </c>
      <c r="H41" s="110"/>
      <c r="I41" s="55">
        <v>1</v>
      </c>
      <c r="J41" s="55">
        <v>159658</v>
      </c>
      <c r="K41" s="55">
        <v>105273.88</v>
      </c>
    </row>
    <row r="42" spans="1:11" ht="15">
      <c r="A42" s="56">
        <v>27</v>
      </c>
      <c r="B42" s="56" t="s">
        <v>425</v>
      </c>
      <c r="C42" s="56">
        <v>101310040</v>
      </c>
      <c r="D42" s="56" t="s">
        <v>14</v>
      </c>
      <c r="E42" s="56">
        <v>5000</v>
      </c>
      <c r="F42" s="56">
        <v>2010</v>
      </c>
      <c r="G42" s="114">
        <v>2010</v>
      </c>
      <c r="H42" s="114"/>
      <c r="I42" s="56">
        <v>1</v>
      </c>
      <c r="J42" s="56">
        <v>5000</v>
      </c>
      <c r="K42" s="56">
        <v>3854.01</v>
      </c>
    </row>
    <row r="43" spans="1:11" ht="15">
      <c r="A43" s="55">
        <v>28</v>
      </c>
      <c r="B43" s="55" t="s">
        <v>433</v>
      </c>
      <c r="C43" s="55">
        <v>101310041</v>
      </c>
      <c r="D43" s="55" t="s">
        <v>14</v>
      </c>
      <c r="E43" s="55">
        <v>7000</v>
      </c>
      <c r="F43" s="55">
        <v>2010</v>
      </c>
      <c r="G43" s="110">
        <v>2010</v>
      </c>
      <c r="H43" s="110"/>
      <c r="I43" s="55">
        <v>1</v>
      </c>
      <c r="J43" s="55">
        <v>7000</v>
      </c>
      <c r="K43" s="55">
        <v>1754.04</v>
      </c>
    </row>
    <row r="44" spans="1:11" ht="15">
      <c r="A44" s="55">
        <v>29</v>
      </c>
      <c r="B44" s="55" t="s">
        <v>434</v>
      </c>
      <c r="C44" s="55">
        <v>101310042</v>
      </c>
      <c r="D44" s="55" t="s">
        <v>14</v>
      </c>
      <c r="E44" s="55">
        <v>4000</v>
      </c>
      <c r="F44" s="55">
        <v>2010</v>
      </c>
      <c r="G44" s="110">
        <v>2010</v>
      </c>
      <c r="H44" s="110"/>
      <c r="I44" s="55">
        <v>1</v>
      </c>
      <c r="J44" s="55">
        <v>4000</v>
      </c>
      <c r="K44" s="55">
        <v>2291</v>
      </c>
    </row>
    <row r="45" spans="1:11" ht="15">
      <c r="A45" s="55">
        <v>30</v>
      </c>
      <c r="B45" s="55" t="s">
        <v>435</v>
      </c>
      <c r="C45" s="55">
        <v>101330002</v>
      </c>
      <c r="D45" s="55" t="s">
        <v>436</v>
      </c>
      <c r="E45" s="55">
        <v>2291</v>
      </c>
      <c r="F45" s="55">
        <v>1969</v>
      </c>
      <c r="G45" s="110">
        <v>1969</v>
      </c>
      <c r="H45" s="110"/>
      <c r="I45" s="55">
        <v>1</v>
      </c>
      <c r="J45" s="55">
        <v>2291</v>
      </c>
      <c r="K45" s="55">
        <v>3395.96</v>
      </c>
    </row>
    <row r="46" spans="1:11" ht="15">
      <c r="A46" s="56">
        <v>31</v>
      </c>
      <c r="B46" s="56" t="s">
        <v>437</v>
      </c>
      <c r="C46" s="56">
        <v>101330003</v>
      </c>
      <c r="D46" s="56" t="s">
        <v>14</v>
      </c>
      <c r="E46" s="56">
        <v>194.67</v>
      </c>
      <c r="F46" s="56">
        <v>1953</v>
      </c>
      <c r="G46" s="114">
        <v>1953</v>
      </c>
      <c r="H46" s="114"/>
      <c r="I46" s="56">
        <v>3</v>
      </c>
      <c r="J46" s="56">
        <v>584</v>
      </c>
      <c r="K46" s="56">
        <v>584</v>
      </c>
    </row>
    <row r="47" spans="1:11" ht="15">
      <c r="A47" s="55">
        <v>32</v>
      </c>
      <c r="B47" s="55" t="s">
        <v>438</v>
      </c>
      <c r="C47" s="55">
        <v>101330004</v>
      </c>
      <c r="D47" s="55" t="s">
        <v>14</v>
      </c>
      <c r="E47" s="55">
        <v>6108</v>
      </c>
      <c r="F47" s="55">
        <v>1953</v>
      </c>
      <c r="G47" s="110">
        <v>1953</v>
      </c>
      <c r="H47" s="110"/>
      <c r="I47" s="55">
        <v>1</v>
      </c>
      <c r="J47" s="55">
        <v>6108</v>
      </c>
      <c r="K47" s="55">
        <v>6108</v>
      </c>
    </row>
    <row r="48" spans="1:11" ht="15">
      <c r="A48" s="55">
        <v>33</v>
      </c>
      <c r="B48" s="55" t="s">
        <v>439</v>
      </c>
      <c r="C48" s="55">
        <v>101330007</v>
      </c>
      <c r="D48" s="55" t="s">
        <v>14</v>
      </c>
      <c r="E48" s="55">
        <v>78441</v>
      </c>
      <c r="F48" s="55">
        <v>1953</v>
      </c>
      <c r="G48" s="110">
        <v>1953</v>
      </c>
      <c r="H48" s="110"/>
      <c r="I48" s="55">
        <v>1</v>
      </c>
      <c r="J48" s="55">
        <v>78441</v>
      </c>
      <c r="K48" s="55">
        <v>78441</v>
      </c>
    </row>
    <row r="49" spans="1:11" ht="15">
      <c r="A49" s="55">
        <v>34</v>
      </c>
      <c r="B49" s="55" t="s">
        <v>440</v>
      </c>
      <c r="C49" s="55">
        <v>101330007</v>
      </c>
      <c r="D49" s="55" t="s">
        <v>14</v>
      </c>
      <c r="E49" s="55">
        <v>18441</v>
      </c>
      <c r="F49" s="55">
        <v>1960</v>
      </c>
      <c r="G49" s="110">
        <v>1960</v>
      </c>
      <c r="H49" s="110"/>
      <c r="I49" s="55">
        <v>1</v>
      </c>
      <c r="J49" s="55">
        <v>18441</v>
      </c>
      <c r="K49" s="55">
        <v>18441</v>
      </c>
    </row>
    <row r="50" spans="1:11" ht="15">
      <c r="A50" s="56">
        <v>35</v>
      </c>
      <c r="B50" s="56" t="s">
        <v>441</v>
      </c>
      <c r="C50" s="56">
        <v>101330010</v>
      </c>
      <c r="D50" s="56" t="s">
        <v>14</v>
      </c>
      <c r="E50" s="56">
        <v>206</v>
      </c>
      <c r="F50" s="56">
        <v>1952</v>
      </c>
      <c r="G50" s="114">
        <v>1952</v>
      </c>
      <c r="H50" s="114"/>
      <c r="I50" s="56">
        <v>1</v>
      </c>
      <c r="J50" s="56">
        <v>206</v>
      </c>
      <c r="K50" s="56">
        <v>206</v>
      </c>
    </row>
    <row r="51" spans="1:11" ht="15">
      <c r="A51" s="55">
        <v>36</v>
      </c>
      <c r="B51" s="55" t="s">
        <v>442</v>
      </c>
      <c r="C51" s="55">
        <v>101330011</v>
      </c>
      <c r="D51" s="55" t="s">
        <v>14</v>
      </c>
      <c r="E51" s="55">
        <v>952</v>
      </c>
      <c r="F51" s="55">
        <v>1952</v>
      </c>
      <c r="G51" s="110">
        <v>1952</v>
      </c>
      <c r="H51" s="110"/>
      <c r="I51" s="55">
        <v>1</v>
      </c>
      <c r="J51" s="55">
        <v>952</v>
      </c>
      <c r="K51" s="55">
        <v>952</v>
      </c>
    </row>
    <row r="52" spans="1:11" ht="15">
      <c r="A52" s="55"/>
      <c r="B52" s="55"/>
      <c r="C52" s="55"/>
      <c r="D52" s="55"/>
      <c r="E52" s="55"/>
      <c r="F52" s="55"/>
      <c r="G52" s="110"/>
      <c r="H52" s="110"/>
      <c r="I52" s="55"/>
      <c r="J52" s="55"/>
      <c r="K52" s="55"/>
    </row>
    <row r="53" spans="1:11" ht="15">
      <c r="A53" s="55"/>
      <c r="B53" s="57" t="s">
        <v>443</v>
      </c>
      <c r="C53" s="57"/>
      <c r="D53" s="57"/>
      <c r="E53" s="57"/>
      <c r="F53" s="57"/>
      <c r="G53" s="105"/>
      <c r="H53" s="105"/>
      <c r="I53" s="57"/>
      <c r="J53" s="57">
        <v>17782732</v>
      </c>
      <c r="K53" s="57">
        <f>SUM(K10:K52)</f>
        <v>13132456.5</v>
      </c>
    </row>
    <row r="54" spans="1:11" ht="15">
      <c r="A54" s="56"/>
      <c r="B54" s="56"/>
      <c r="C54" s="56"/>
      <c r="D54" s="56"/>
      <c r="E54" s="56"/>
      <c r="F54" s="56"/>
      <c r="G54" s="114"/>
      <c r="H54" s="114"/>
      <c r="I54" s="56"/>
      <c r="J54" s="56"/>
      <c r="K54" s="56"/>
    </row>
    <row r="55" spans="1:11" ht="19.5">
      <c r="A55" s="55"/>
      <c r="B55" s="55"/>
      <c r="C55" s="128" t="s">
        <v>444</v>
      </c>
      <c r="D55" s="129"/>
      <c r="E55" s="129"/>
      <c r="F55" s="129"/>
      <c r="G55" s="129"/>
      <c r="H55" s="129"/>
      <c r="I55" s="130"/>
      <c r="J55" s="55"/>
      <c r="K55" s="55"/>
    </row>
    <row r="56" spans="1:11" ht="15">
      <c r="A56" s="55">
        <v>1</v>
      </c>
      <c r="B56" s="55" t="s">
        <v>445</v>
      </c>
      <c r="C56" s="55">
        <v>101510003</v>
      </c>
      <c r="D56" s="55" t="s">
        <v>14</v>
      </c>
      <c r="E56" s="55">
        <v>9659</v>
      </c>
      <c r="F56" s="55">
        <v>1988</v>
      </c>
      <c r="G56" s="110">
        <v>1988</v>
      </c>
      <c r="H56" s="110"/>
      <c r="I56" s="55">
        <v>1</v>
      </c>
      <c r="J56" s="55">
        <v>9659</v>
      </c>
      <c r="K56" s="55">
        <v>9659</v>
      </c>
    </row>
    <row r="57" spans="1:11" ht="15">
      <c r="A57" s="56">
        <v>2</v>
      </c>
      <c r="B57" s="56" t="s">
        <v>446</v>
      </c>
      <c r="C57" s="56">
        <v>101510004</v>
      </c>
      <c r="D57" s="56" t="s">
        <v>14</v>
      </c>
      <c r="E57" s="56">
        <v>31503</v>
      </c>
      <c r="F57" s="56">
        <v>2001</v>
      </c>
      <c r="G57" s="114">
        <v>2001</v>
      </c>
      <c r="H57" s="114"/>
      <c r="I57" s="56">
        <v>1</v>
      </c>
      <c r="J57" s="56">
        <v>31503</v>
      </c>
      <c r="K57" s="56">
        <v>31503</v>
      </c>
    </row>
    <row r="58" spans="1:11" ht="15">
      <c r="A58" s="55">
        <v>3</v>
      </c>
      <c r="B58" s="55" t="s">
        <v>447</v>
      </c>
      <c r="C58" s="55">
        <v>101510008</v>
      </c>
      <c r="D58" s="55" t="s">
        <v>14</v>
      </c>
      <c r="E58" s="55">
        <v>7375</v>
      </c>
      <c r="F58" s="55">
        <v>1987</v>
      </c>
      <c r="G58" s="110">
        <v>1987</v>
      </c>
      <c r="H58" s="110"/>
      <c r="I58" s="55">
        <v>1</v>
      </c>
      <c r="J58" s="55">
        <v>7375</v>
      </c>
      <c r="K58" s="55">
        <v>7375</v>
      </c>
    </row>
    <row r="59" spans="1:11" ht="15">
      <c r="A59" s="55">
        <v>4</v>
      </c>
      <c r="B59" s="55" t="s">
        <v>448</v>
      </c>
      <c r="C59" s="55">
        <v>101510014</v>
      </c>
      <c r="D59" s="55" t="s">
        <v>14</v>
      </c>
      <c r="E59" s="55">
        <v>16160</v>
      </c>
      <c r="F59" s="55">
        <v>1987</v>
      </c>
      <c r="G59" s="110">
        <v>1987</v>
      </c>
      <c r="H59" s="110"/>
      <c r="I59" s="55">
        <v>1</v>
      </c>
      <c r="J59" s="55">
        <v>16160</v>
      </c>
      <c r="K59" s="55">
        <v>16160</v>
      </c>
    </row>
    <row r="60" spans="1:11" ht="15">
      <c r="A60" s="55">
        <v>5</v>
      </c>
      <c r="B60" s="55" t="s">
        <v>449</v>
      </c>
      <c r="C60" s="55">
        <v>101510015</v>
      </c>
      <c r="D60" s="55" t="s">
        <v>14</v>
      </c>
      <c r="E60" s="55">
        <v>78427</v>
      </c>
      <c r="F60" s="55">
        <v>1991</v>
      </c>
      <c r="G60" s="110">
        <v>1991</v>
      </c>
      <c r="H60" s="110"/>
      <c r="I60" s="55">
        <v>1</v>
      </c>
      <c r="J60" s="55">
        <v>78427</v>
      </c>
      <c r="K60" s="55">
        <v>78427</v>
      </c>
    </row>
    <row r="61" spans="1:11" ht="15">
      <c r="A61" s="56">
        <v>6</v>
      </c>
      <c r="B61" s="56" t="s">
        <v>450</v>
      </c>
      <c r="C61" s="56">
        <v>101510022</v>
      </c>
      <c r="D61" s="56" t="s">
        <v>14</v>
      </c>
      <c r="E61" s="56">
        <v>30549</v>
      </c>
      <c r="F61" s="56">
        <v>2003</v>
      </c>
      <c r="G61" s="114">
        <v>2003</v>
      </c>
      <c r="H61" s="114"/>
      <c r="I61" s="56">
        <v>1</v>
      </c>
      <c r="J61" s="56">
        <v>30549</v>
      </c>
      <c r="K61" s="56">
        <v>30549</v>
      </c>
    </row>
    <row r="62" spans="1:11" ht="15">
      <c r="A62" s="55">
        <v>7</v>
      </c>
      <c r="B62" s="55" t="s">
        <v>451</v>
      </c>
      <c r="C62" s="55">
        <v>101510024</v>
      </c>
      <c r="D62" s="55" t="s">
        <v>14</v>
      </c>
      <c r="E62" s="55">
        <v>27792</v>
      </c>
      <c r="F62" s="55">
        <v>2006</v>
      </c>
      <c r="G62" s="110">
        <v>2006</v>
      </c>
      <c r="H62" s="110"/>
      <c r="I62" s="55">
        <v>1</v>
      </c>
      <c r="J62" s="55">
        <v>27792</v>
      </c>
      <c r="K62" s="55">
        <v>27792</v>
      </c>
    </row>
    <row r="63" spans="1:11" ht="15">
      <c r="A63" s="55">
        <v>8</v>
      </c>
      <c r="B63" s="55" t="s">
        <v>452</v>
      </c>
      <c r="C63" s="55">
        <v>101510026</v>
      </c>
      <c r="D63" s="55" t="s">
        <v>14</v>
      </c>
      <c r="E63" s="55">
        <v>48984</v>
      </c>
      <c r="F63" s="55">
        <v>2007</v>
      </c>
      <c r="G63" s="110">
        <v>2007</v>
      </c>
      <c r="H63" s="110"/>
      <c r="I63" s="55">
        <v>1</v>
      </c>
      <c r="J63" s="55">
        <v>48984</v>
      </c>
      <c r="K63" s="55">
        <v>48984</v>
      </c>
    </row>
    <row r="64" spans="1:11" ht="15">
      <c r="A64" s="55">
        <v>9</v>
      </c>
      <c r="B64" s="55" t="s">
        <v>453</v>
      </c>
      <c r="C64" s="55">
        <v>101510027</v>
      </c>
      <c r="D64" s="55" t="s">
        <v>14</v>
      </c>
      <c r="E64" s="55">
        <v>7768</v>
      </c>
      <c r="F64" s="55">
        <v>2011</v>
      </c>
      <c r="G64" s="110">
        <v>2011</v>
      </c>
      <c r="H64" s="110"/>
      <c r="I64" s="55">
        <v>1</v>
      </c>
      <c r="J64" s="55">
        <v>7768</v>
      </c>
      <c r="K64" s="55">
        <v>7768</v>
      </c>
    </row>
    <row r="65" spans="1:11" ht="15">
      <c r="A65" s="56">
        <v>10</v>
      </c>
      <c r="B65" s="56" t="s">
        <v>454</v>
      </c>
      <c r="C65" s="56">
        <v>101510031</v>
      </c>
      <c r="D65" s="56" t="s">
        <v>14</v>
      </c>
      <c r="E65" s="56">
        <v>67626</v>
      </c>
      <c r="F65" s="56">
        <v>2014</v>
      </c>
      <c r="G65" s="114">
        <v>2014</v>
      </c>
      <c r="H65" s="114"/>
      <c r="I65" s="56">
        <v>1</v>
      </c>
      <c r="J65" s="56">
        <v>67626</v>
      </c>
      <c r="K65" s="56">
        <v>52972.69</v>
      </c>
    </row>
    <row r="66" spans="1:11" ht="15">
      <c r="A66" s="55">
        <v>11</v>
      </c>
      <c r="B66" s="55" t="s">
        <v>455</v>
      </c>
      <c r="C66" s="55">
        <v>101510032</v>
      </c>
      <c r="D66" s="55" t="s">
        <v>14</v>
      </c>
      <c r="E66" s="55">
        <v>330623</v>
      </c>
      <c r="F66" s="55">
        <v>2015</v>
      </c>
      <c r="G66" s="110">
        <v>2015</v>
      </c>
      <c r="H66" s="110"/>
      <c r="I66" s="55">
        <v>1</v>
      </c>
      <c r="J66" s="55">
        <v>330623</v>
      </c>
      <c r="K66" s="55">
        <v>85410.64</v>
      </c>
    </row>
    <row r="67" spans="1:11" ht="15">
      <c r="A67" s="55"/>
      <c r="B67" s="55"/>
      <c r="C67" s="55"/>
      <c r="D67" s="55"/>
      <c r="E67" s="55"/>
      <c r="F67" s="55"/>
      <c r="G67" s="110"/>
      <c r="H67" s="110"/>
      <c r="I67" s="55"/>
      <c r="J67" s="55"/>
      <c r="K67" s="55"/>
    </row>
    <row r="68" spans="1:11" ht="15">
      <c r="A68" s="55"/>
      <c r="B68" s="57" t="s">
        <v>456</v>
      </c>
      <c r="C68" s="57"/>
      <c r="D68" s="57"/>
      <c r="E68" s="57"/>
      <c r="F68" s="57"/>
      <c r="G68" s="105"/>
      <c r="H68" s="105"/>
      <c r="I68" s="57"/>
      <c r="J68" s="57">
        <f>SUM(J56:J67)</f>
        <v>656466</v>
      </c>
      <c r="K68" s="57">
        <f>SUM(K56:K67)</f>
        <v>396600.33</v>
      </c>
    </row>
    <row r="70" spans="2:6" ht="15">
      <c r="B70" s="63" t="s">
        <v>1145</v>
      </c>
      <c r="C70" s="63"/>
      <c r="D70" s="63"/>
      <c r="E70" s="63"/>
      <c r="F70" s="63" t="s">
        <v>1146</v>
      </c>
    </row>
  </sheetData>
  <sheetProtection/>
  <mergeCells count="65">
    <mergeCell ref="G60:H60"/>
    <mergeCell ref="G1:K1"/>
    <mergeCell ref="G67:H67"/>
    <mergeCell ref="G68:H68"/>
    <mergeCell ref="A2:K4"/>
    <mergeCell ref="A7:K7"/>
    <mergeCell ref="A8:K8"/>
    <mergeCell ref="G61:H61"/>
    <mergeCell ref="G62:H62"/>
    <mergeCell ref="G63:H63"/>
    <mergeCell ref="G64:H64"/>
    <mergeCell ref="G65:H65"/>
    <mergeCell ref="G66:H66"/>
    <mergeCell ref="C55:I55"/>
    <mergeCell ref="G56:H56"/>
    <mergeCell ref="G57:H57"/>
    <mergeCell ref="G58:H58"/>
    <mergeCell ref="G45:H45"/>
    <mergeCell ref="G46:H46"/>
    <mergeCell ref="G47:H47"/>
    <mergeCell ref="G59:H59"/>
    <mergeCell ref="G35:H35"/>
    <mergeCell ref="G48:H48"/>
    <mergeCell ref="G37:H37"/>
    <mergeCell ref="G38:H38"/>
    <mergeCell ref="G39:H39"/>
    <mergeCell ref="G40:H40"/>
    <mergeCell ref="G49:H49"/>
    <mergeCell ref="G50:H50"/>
    <mergeCell ref="G51:H51"/>
    <mergeCell ref="G52:H52"/>
    <mergeCell ref="G53:H53"/>
    <mergeCell ref="G54:H54"/>
    <mergeCell ref="G41:H41"/>
    <mergeCell ref="G42:H42"/>
    <mergeCell ref="G43:H43"/>
    <mergeCell ref="G44:H44"/>
    <mergeCell ref="G31:H31"/>
    <mergeCell ref="G32:H32"/>
    <mergeCell ref="G33:H33"/>
    <mergeCell ref="G34:H34"/>
    <mergeCell ref="G36:H36"/>
    <mergeCell ref="G25:H25"/>
    <mergeCell ref="G26:H26"/>
    <mergeCell ref="G27:H27"/>
    <mergeCell ref="G28:H28"/>
    <mergeCell ref="G29:H29"/>
    <mergeCell ref="G30:H30"/>
    <mergeCell ref="G24:H24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D6:G6"/>
    <mergeCell ref="D9:G9"/>
    <mergeCell ref="G10:H10"/>
    <mergeCell ref="G11:H11"/>
    <mergeCell ref="G12:H12"/>
  </mergeCells>
  <printOptions/>
  <pageMargins left="0.67" right="0.14" top="0.48" bottom="0.75" header="0.24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2018-12-20T13:34:05Z</cp:lastPrinted>
  <dcterms:created xsi:type="dcterms:W3CDTF">2006-09-28T05:33:49Z</dcterms:created>
  <dcterms:modified xsi:type="dcterms:W3CDTF">2018-12-27T07:52:13Z</dcterms:modified>
  <cp:category/>
  <cp:version/>
  <cp:contentType/>
  <cp:contentStatus/>
</cp:coreProperties>
</file>