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90" windowHeight="8100" activeTab="0"/>
  </bookViews>
  <sheets>
    <sheet name="Лист2" sheetId="1" r:id="rId1"/>
  </sheets>
  <definedNames>
    <definedName name="_xlnm.Print_Titles" localSheetId="0">'Лист2'!$12:$12</definedName>
  </definedNames>
  <calcPr fullCalcOnLoad="1"/>
</workbook>
</file>

<file path=xl/sharedStrings.xml><?xml version="1.0" encoding="utf-8"?>
<sst xmlns="http://schemas.openxmlformats.org/spreadsheetml/2006/main" count="218" uniqueCount="85">
  <si>
    <t>Всього:</t>
  </si>
  <si>
    <t xml:space="preserve">Найменування об’єкта </t>
  </si>
  <si>
    <t>Термін виконання</t>
  </si>
  <si>
    <t>Очікуваний результат</t>
  </si>
  <si>
    <t>Загальний обсяг</t>
  </si>
  <si>
    <t>У тому числі:</t>
  </si>
  <si>
    <t>Благоустрій території</t>
  </si>
  <si>
    <t xml:space="preserve">1. </t>
  </si>
  <si>
    <t xml:space="preserve"> </t>
  </si>
  <si>
    <t xml:space="preserve"> РАЗОМ:</t>
  </si>
  <si>
    <t>ЗАХОДИ</t>
  </si>
  <si>
    <t>Місце впровадження</t>
  </si>
  <si>
    <t>№ з/п</t>
  </si>
  <si>
    <t>2020 рік</t>
  </si>
  <si>
    <t>2021 рік</t>
  </si>
  <si>
    <t>Забезпечення безпеки пересування громадян в нічний та вечірній час</t>
  </si>
  <si>
    <t>Покращення санітарного стану населених пунктів</t>
  </si>
  <si>
    <t>Реалізація плану соціально-економічного розвитку населених пунктів</t>
  </si>
  <si>
    <t xml:space="preserve">Обслуговування доріг в зимовий період </t>
  </si>
  <si>
    <t>Забезпечення безпеки руху</t>
  </si>
  <si>
    <t>Забезпечення відновлення об'єктів благоустрою, безпеки руху, санітарного стану</t>
  </si>
  <si>
    <t>Покращення безпеки руху для мешканців багатоповерхівок та покращення блаугоустрою</t>
  </si>
  <si>
    <t xml:space="preserve">Реконструкція мереж зовнішнього освітлення </t>
  </si>
  <si>
    <t>Розвиток інфраструктури насених пунктів, покращення стану місць загального користування</t>
  </si>
  <si>
    <t>Будівництво, реконструкція та капітальний ремонт об’єктів соціальної та виробничої інфраструктури комунальної власності</t>
  </si>
  <si>
    <t>Забезпечення відновлення об'єктів благоустрою,  санітарного стану</t>
  </si>
  <si>
    <t>Секретар міської ради                                                                                                                                                                                О.В.Лук’яненко</t>
  </si>
  <si>
    <t>Утримання та поточний ремонт мереж зовнішнього освітлення</t>
  </si>
  <si>
    <t>Утримання та розвиток автомобільних доріг та дорожньої інфраструктури</t>
  </si>
  <si>
    <t>Розробка містобудівної документації</t>
  </si>
  <si>
    <t>Проекти землеустрою</t>
  </si>
  <si>
    <t>Придбання спортивно-ігрового майданчика</t>
  </si>
  <si>
    <t>Всього заплановано по програмі:</t>
  </si>
  <si>
    <t>Озеленення територій  та утримання зелених насаджень</t>
  </si>
  <si>
    <t>Послуги з прибирання та підмітання вулиць</t>
  </si>
  <si>
    <t>Додаток  2</t>
  </si>
  <si>
    <t>Забезпечення технічної перевірки лічильників вуличного освітлення</t>
  </si>
  <si>
    <t>Поточний ремонт пішохідної доріжки по вул. Наддніпрянська в смт. Дніпряни</t>
  </si>
  <si>
    <t>Грейдування доріг</t>
  </si>
  <si>
    <t>Загальний фонд</t>
  </si>
  <si>
    <t>Спеціальний фонд</t>
  </si>
  <si>
    <t>з них: 2020 рік</t>
  </si>
  <si>
    <t>2022 рік</t>
  </si>
  <si>
    <t>Дніпрянський старостинський округ, Райський старостинський округ, Веселівський старостинський округ</t>
  </si>
  <si>
    <t>Дніпрянський старостинський округ</t>
  </si>
  <si>
    <t xml:space="preserve">Ліквідація несанкціонованих сміттєзвалищ </t>
  </si>
  <si>
    <t>Поточний ремонт асфальтного покриття в  прибудинковій території в смт Дніпряни</t>
  </si>
  <si>
    <t xml:space="preserve">Державна експертиза проектів землеустрою щодо встановлення меж населених пунктів Новокаховської міської ради  та розробка технічної документації з нормативної грошової оцінки земель </t>
  </si>
  <si>
    <t>Поточний ремонт доріг смт Дніпряни, Корсунка, Дніпряни- Корсунка, Корсунка-Обривки</t>
  </si>
  <si>
    <t>Забезпечення збору та вивезення сміття і відходів</t>
  </si>
  <si>
    <t>Придбання контейнерів для збору сміття під пластикові відходи</t>
  </si>
  <si>
    <t>Придбання секцій огорожі</t>
  </si>
  <si>
    <t>Забезпечення безпеки пересування</t>
  </si>
  <si>
    <t>Придбання штучної перешкоди та дорожніх знаків</t>
  </si>
  <si>
    <t>Технічна перевірка лічильників вуличного освітлення</t>
  </si>
  <si>
    <t>Райський старостинський округ</t>
  </si>
  <si>
    <t xml:space="preserve">Розробка містобудівної документації - Проект "Зміни до Генерального плану поєднаного з детальними планами окремих територій та зонування села Піщане" </t>
  </si>
  <si>
    <t>Поточний ремонт грунтової дороги  з профілюванням  та підсипкою гравійно-піщаною суміщю по пров. Хитрий смт. Дніпряни  м.Нова Каховка Херсонської обл.</t>
  </si>
  <si>
    <t>Ремонт асфальтного покриття по вул. Корсунській в смт.Дніпряни м.Нова Каховка Херсонської області</t>
  </si>
  <si>
    <t xml:space="preserve">Поточний ремонт дороги по вул.Дорожня в с.Веселе, Бериславського району, Херсонської області </t>
  </si>
  <si>
    <t>Веселівський старостинський округ</t>
  </si>
  <si>
    <t>Поточний ремонт асфальтобетонного покриття доріг в с. Обривка</t>
  </si>
  <si>
    <t>Поточний ремонт покриття дороги по вул.Пушкіна в с.Обривка</t>
  </si>
  <si>
    <t>Поточний ремонт покриття доріг в с.Райське, с.Тополівка, с.Маслівка  та дороги с.Райське - с.Тополівка, с.Маслівка - с.Обривка.</t>
  </si>
  <si>
    <t>Дніпрянський старостинський округ, Веселівський старостинський округ</t>
  </si>
  <si>
    <t xml:space="preserve">Розробка технічної документації з нормативно грошової оцінки </t>
  </si>
  <si>
    <t>Будівництво майданчика для роздільного сбору ТПВ</t>
  </si>
  <si>
    <t>Заходи, пов'язані з поліпшення питної води</t>
  </si>
  <si>
    <t>Поточний ремонт системи водопостачання с.Тополівка</t>
  </si>
  <si>
    <t>Будівництво водонапірної башти с.Райське по вул. Основська,18</t>
  </si>
  <si>
    <t>Придбання лічильника та забезпечення електричною енергією  нежитлові будівлі та споруди контори, розташовані за адресою: м.Нова Каховка, смт.Дніпряни, вул. 1 Травня,8</t>
  </si>
  <si>
    <t xml:space="preserve">Джерела фінансування, тис. грн. </t>
  </si>
  <si>
    <t>Розробка проекту землеустрою щодо встановлення меж населеного пункту с. Піщане</t>
  </si>
  <si>
    <t>Капітальний ремонт нежитлової будівлі розташованої с.Обривки по вул. Ювілейна, 27</t>
  </si>
  <si>
    <t>Бюджет Новокаховської міської  ОТГ</t>
  </si>
  <si>
    <t xml:space="preserve"> Програми розвитку інфраструктури  старостинських округів Новокаховської міської  об’єднаної територіальної громади  на 2020 -2022 роки</t>
  </si>
  <si>
    <t>Утримання кладовища (вивіз сміття, забезпечення водою в поминальні дні)</t>
  </si>
  <si>
    <t>Козацький старостинський округ</t>
  </si>
  <si>
    <t>Розвиток інфраструктури населених пунктів, покращення стану місць загального користування</t>
  </si>
  <si>
    <t>Дніпрянський старостинський округ, Райський старостинський округ, Веселівський старостинський округ, Козацький старостинський округ</t>
  </si>
  <si>
    <t xml:space="preserve">Поточний ремонт дороги по вул.Шевченка в смт. Козацьке, Бериславського району, Херсонської області </t>
  </si>
  <si>
    <t>Капітальний ремонт покриття проїзної частини по вул.Шевченка в смт. Козацьке Бериславського району, Херсонської області</t>
  </si>
  <si>
    <t>Капітальний ремонт покриття проїзної частини по вул. Нова в смт. Козацьке Бериславського району, Херсонської області</t>
  </si>
  <si>
    <t>Будівництво споруд з протиерозійного захисту по балці р.Дніпро в межах в смт. Козацьке в районі перетину провулку Дніпровського та вул. Шевченка та облаштування джерела по пров. Дніпровському</t>
  </si>
  <si>
    <t>до рішення сесії міської ради від 12.12.2019 року №2494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</si>
</sst>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28"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172" fontId="6" fillId="0" borderId="12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6" fillId="0" borderId="1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0" fontId="9" fillId="0" borderId="0" xfId="0" applyNumberFormat="1" applyFont="1" applyFill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172" fontId="2" fillId="0" borderId="0" xfId="0" applyNumberFormat="1" applyFont="1" applyFill="1" applyAlignment="1">
      <alignment/>
    </xf>
    <xf numFmtId="0" fontId="8" fillId="0" borderId="12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/>
    </xf>
    <xf numFmtId="0" fontId="8" fillId="0" borderId="14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right" vertical="top" wrapText="1"/>
    </xf>
    <xf numFmtId="0" fontId="8" fillId="0" borderId="12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PageLayoutView="0" workbookViewId="0" topLeftCell="A79">
      <selection activeCell="G3" sqref="G3"/>
    </sheetView>
  </sheetViews>
  <sheetFormatPr defaultColWidth="9.140625" defaultRowHeight="12.75"/>
  <cols>
    <col min="1" max="1" width="3.140625" style="1" bestFit="1" customWidth="1"/>
    <col min="2" max="2" width="65.28125" style="1" customWidth="1"/>
    <col min="3" max="3" width="36.28125" style="1" customWidth="1"/>
    <col min="4" max="4" width="12.7109375" style="1" customWidth="1"/>
    <col min="5" max="5" width="14.7109375" style="1" customWidth="1"/>
    <col min="6" max="6" width="9.140625" style="1" customWidth="1"/>
    <col min="7" max="7" width="10.57421875" style="1" customWidth="1"/>
    <col min="8" max="8" width="32.8515625" style="1" customWidth="1"/>
    <col min="9" max="16384" width="9.140625" style="1" customWidth="1"/>
  </cols>
  <sheetData>
    <row r="1" ht="15">
      <c r="G1" s="27" t="s">
        <v>35</v>
      </c>
    </row>
    <row r="2" spans="7:8" ht="35.25" customHeight="1">
      <c r="G2" s="71" t="s">
        <v>84</v>
      </c>
      <c r="H2" s="71"/>
    </row>
    <row r="3" spans="7:8" ht="12.75" customHeight="1">
      <c r="G3" s="28"/>
      <c r="H3" s="28"/>
    </row>
    <row r="4" spans="7:8" ht="12.75" customHeight="1">
      <c r="G4" s="28"/>
      <c r="H4" s="28"/>
    </row>
    <row r="5" spans="2:8" ht="18.75">
      <c r="B5" s="61" t="s">
        <v>10</v>
      </c>
      <c r="C5" s="61"/>
      <c r="D5" s="61"/>
      <c r="E5" s="61"/>
      <c r="F5" s="61"/>
      <c r="G5" s="61"/>
      <c r="H5" s="61"/>
    </row>
    <row r="6" spans="2:8" ht="18.75">
      <c r="B6" s="52" t="s">
        <v>75</v>
      </c>
      <c r="C6" s="52"/>
      <c r="D6" s="52"/>
      <c r="E6" s="52"/>
      <c r="F6" s="52"/>
      <c r="G6" s="52"/>
      <c r="H6" s="52"/>
    </row>
    <row r="7" ht="17.25" thickBot="1">
      <c r="F7" s="2"/>
    </row>
    <row r="8" spans="1:8" ht="24.75" customHeight="1" thickBot="1">
      <c r="A8" s="66" t="s">
        <v>12</v>
      </c>
      <c r="B8" s="66" t="s">
        <v>1</v>
      </c>
      <c r="C8" s="66" t="s">
        <v>11</v>
      </c>
      <c r="D8" s="66" t="s">
        <v>2</v>
      </c>
      <c r="E8" s="47" t="s">
        <v>71</v>
      </c>
      <c r="F8" s="48"/>
      <c r="G8" s="48"/>
      <c r="H8" s="66" t="s">
        <v>3</v>
      </c>
    </row>
    <row r="9" spans="1:8" ht="18.75" customHeight="1" thickBot="1">
      <c r="A9" s="68"/>
      <c r="B9" s="68"/>
      <c r="C9" s="68"/>
      <c r="D9" s="68"/>
      <c r="E9" s="69" t="s">
        <v>74</v>
      </c>
      <c r="F9" s="70"/>
      <c r="G9" s="70"/>
      <c r="H9" s="68"/>
    </row>
    <row r="10" spans="1:8" ht="13.5" customHeight="1" thickBot="1">
      <c r="A10" s="68"/>
      <c r="B10" s="68"/>
      <c r="C10" s="68"/>
      <c r="D10" s="68"/>
      <c r="E10" s="66" t="s">
        <v>4</v>
      </c>
      <c r="F10" s="47" t="s">
        <v>5</v>
      </c>
      <c r="G10" s="48"/>
      <c r="H10" s="68"/>
    </row>
    <row r="11" spans="1:8" ht="24.75" thickBot="1">
      <c r="A11" s="67"/>
      <c r="B11" s="67"/>
      <c r="C11" s="67"/>
      <c r="D11" s="67"/>
      <c r="E11" s="67"/>
      <c r="F11" s="3" t="s">
        <v>39</v>
      </c>
      <c r="G11" s="34" t="s">
        <v>40</v>
      </c>
      <c r="H11" s="67"/>
    </row>
    <row r="12" spans="1:8" ht="13.5" thickBot="1">
      <c r="A12" s="4">
        <v>1</v>
      </c>
      <c r="B12" s="5">
        <v>2</v>
      </c>
      <c r="C12" s="5">
        <v>3</v>
      </c>
      <c r="D12" s="5">
        <v>4</v>
      </c>
      <c r="E12" s="6">
        <v>5</v>
      </c>
      <c r="F12" s="7">
        <v>6</v>
      </c>
      <c r="G12" s="7">
        <v>7</v>
      </c>
      <c r="H12" s="4">
        <v>9</v>
      </c>
    </row>
    <row r="13" spans="1:8" ht="16.5" thickBot="1">
      <c r="A13" s="49" t="s">
        <v>6</v>
      </c>
      <c r="B13" s="50"/>
      <c r="C13" s="50"/>
      <c r="D13" s="50"/>
      <c r="E13" s="50"/>
      <c r="F13" s="50"/>
      <c r="G13" s="50"/>
      <c r="H13" s="51"/>
    </row>
    <row r="14" spans="1:10" ht="18" customHeight="1" thickBot="1">
      <c r="A14" s="38" t="s">
        <v>7</v>
      </c>
      <c r="B14" s="41" t="s">
        <v>27</v>
      </c>
      <c r="C14" s="38" t="s">
        <v>79</v>
      </c>
      <c r="D14" s="10" t="s">
        <v>13</v>
      </c>
      <c r="E14" s="11">
        <f>F14+G14</f>
        <v>958.193</v>
      </c>
      <c r="F14" s="11">
        <f>(50000+200000+118284+378352+9180+49229+36118+42221+24283+50526)/1000</f>
        <v>958.193</v>
      </c>
      <c r="G14" s="12"/>
      <c r="H14" s="53" t="s">
        <v>15</v>
      </c>
      <c r="J14" s="13"/>
    </row>
    <row r="15" spans="1:10" ht="18" customHeight="1" thickBot="1">
      <c r="A15" s="39"/>
      <c r="B15" s="42"/>
      <c r="C15" s="39"/>
      <c r="D15" s="10" t="s">
        <v>14</v>
      </c>
      <c r="E15" s="11">
        <f aca="true" t="shared" si="0" ref="E15:E36">F15+G15</f>
        <v>1020</v>
      </c>
      <c r="F15" s="11">
        <v>1020</v>
      </c>
      <c r="G15" s="12"/>
      <c r="H15" s="54"/>
      <c r="J15" s="13"/>
    </row>
    <row r="16" spans="1:10" ht="18" customHeight="1" thickBot="1">
      <c r="A16" s="40"/>
      <c r="B16" s="43"/>
      <c r="C16" s="40"/>
      <c r="D16" s="10" t="s">
        <v>42</v>
      </c>
      <c r="E16" s="11">
        <f t="shared" si="0"/>
        <v>1025</v>
      </c>
      <c r="F16" s="11">
        <v>1025</v>
      </c>
      <c r="G16" s="12"/>
      <c r="H16" s="55"/>
      <c r="J16" s="13"/>
    </row>
    <row r="17" spans="1:10" ht="18.75" customHeight="1" thickBot="1">
      <c r="A17" s="38">
        <v>2</v>
      </c>
      <c r="B17" s="41" t="s">
        <v>76</v>
      </c>
      <c r="C17" s="38" t="s">
        <v>55</v>
      </c>
      <c r="D17" s="10" t="s">
        <v>13</v>
      </c>
      <c r="E17" s="11">
        <f t="shared" si="0"/>
        <v>39.4</v>
      </c>
      <c r="F17" s="11">
        <f>(39400)/1000</f>
        <v>39.4</v>
      </c>
      <c r="G17" s="12"/>
      <c r="H17" s="53" t="s">
        <v>15</v>
      </c>
      <c r="J17" s="13"/>
    </row>
    <row r="18" spans="1:10" ht="18.75" customHeight="1" thickBot="1">
      <c r="A18" s="39"/>
      <c r="B18" s="42"/>
      <c r="C18" s="39"/>
      <c r="D18" s="10" t="s">
        <v>14</v>
      </c>
      <c r="E18" s="11">
        <f t="shared" si="0"/>
        <v>50</v>
      </c>
      <c r="F18" s="11">
        <v>50</v>
      </c>
      <c r="G18" s="12"/>
      <c r="H18" s="54"/>
      <c r="J18" s="13"/>
    </row>
    <row r="19" spans="1:10" ht="21" customHeight="1" thickBot="1">
      <c r="A19" s="40"/>
      <c r="B19" s="43"/>
      <c r="C19" s="40"/>
      <c r="D19" s="10" t="s">
        <v>42</v>
      </c>
      <c r="E19" s="11">
        <f t="shared" si="0"/>
        <v>50</v>
      </c>
      <c r="F19" s="11">
        <v>50</v>
      </c>
      <c r="G19" s="12"/>
      <c r="H19" s="55"/>
      <c r="J19" s="13"/>
    </row>
    <row r="20" spans="1:10" ht="20.25" customHeight="1" thickBot="1">
      <c r="A20" s="38">
        <v>3</v>
      </c>
      <c r="B20" s="53" t="s">
        <v>45</v>
      </c>
      <c r="C20" s="38" t="s">
        <v>43</v>
      </c>
      <c r="D20" s="10" t="s">
        <v>13</v>
      </c>
      <c r="E20" s="11">
        <f t="shared" si="0"/>
        <v>237</v>
      </c>
      <c r="F20" s="11">
        <f>(100000+87000+50000)/1000</f>
        <v>237</v>
      </c>
      <c r="G20" s="12"/>
      <c r="H20" s="53" t="s">
        <v>16</v>
      </c>
      <c r="J20" s="13"/>
    </row>
    <row r="21" spans="1:10" ht="18.75" customHeight="1" thickBot="1">
      <c r="A21" s="39"/>
      <c r="B21" s="54"/>
      <c r="C21" s="39"/>
      <c r="D21" s="10" t="s">
        <v>14</v>
      </c>
      <c r="E21" s="11">
        <f t="shared" si="0"/>
        <v>250</v>
      </c>
      <c r="F21" s="11">
        <v>250</v>
      </c>
      <c r="G21" s="12"/>
      <c r="H21" s="54"/>
      <c r="J21" s="13"/>
    </row>
    <row r="22" spans="1:10" ht="23.25" customHeight="1" thickBot="1">
      <c r="A22" s="40"/>
      <c r="B22" s="55"/>
      <c r="C22" s="40"/>
      <c r="D22" s="10" t="s">
        <v>42</v>
      </c>
      <c r="E22" s="11">
        <f t="shared" si="0"/>
        <v>250</v>
      </c>
      <c r="F22" s="11">
        <v>250</v>
      </c>
      <c r="G22" s="12"/>
      <c r="H22" s="55"/>
      <c r="J22" s="13"/>
    </row>
    <row r="23" spans="1:10" ht="23.25" customHeight="1" thickBot="1">
      <c r="A23" s="38">
        <v>4</v>
      </c>
      <c r="B23" s="41" t="s">
        <v>53</v>
      </c>
      <c r="C23" s="38" t="s">
        <v>43</v>
      </c>
      <c r="D23" s="10" t="s">
        <v>13</v>
      </c>
      <c r="E23" s="11">
        <f t="shared" si="0"/>
        <v>55.626</v>
      </c>
      <c r="F23" s="11">
        <f>(37832+17794)/1000</f>
        <v>55.626</v>
      </c>
      <c r="G23" s="12"/>
      <c r="H23" s="41" t="s">
        <v>52</v>
      </c>
      <c r="J23" s="13"/>
    </row>
    <row r="24" spans="1:10" ht="23.25" customHeight="1" thickBot="1">
      <c r="A24" s="39"/>
      <c r="B24" s="42"/>
      <c r="C24" s="39"/>
      <c r="D24" s="10" t="s">
        <v>14</v>
      </c>
      <c r="E24" s="11">
        <f t="shared" si="0"/>
        <v>70</v>
      </c>
      <c r="F24" s="11">
        <v>70</v>
      </c>
      <c r="G24" s="12"/>
      <c r="H24" s="42"/>
      <c r="J24" s="13"/>
    </row>
    <row r="25" spans="1:10" ht="30.75" customHeight="1" thickBot="1">
      <c r="A25" s="40"/>
      <c r="B25" s="43"/>
      <c r="C25" s="40"/>
      <c r="D25" s="10" t="s">
        <v>42</v>
      </c>
      <c r="E25" s="11">
        <f t="shared" si="0"/>
        <v>90</v>
      </c>
      <c r="F25" s="11">
        <v>90</v>
      </c>
      <c r="G25" s="12"/>
      <c r="H25" s="43"/>
      <c r="J25" s="13"/>
    </row>
    <row r="26" spans="1:10" ht="53.25" customHeight="1" thickBot="1">
      <c r="A26" s="14">
        <v>5</v>
      </c>
      <c r="B26" s="15" t="s">
        <v>31</v>
      </c>
      <c r="C26" s="8" t="s">
        <v>44</v>
      </c>
      <c r="D26" s="10" t="s">
        <v>13</v>
      </c>
      <c r="E26" s="11">
        <f t="shared" si="0"/>
        <v>199.98</v>
      </c>
      <c r="F26" s="11"/>
      <c r="G26" s="11">
        <f>(199980)/1000</f>
        <v>199.98</v>
      </c>
      <c r="H26" s="16" t="s">
        <v>78</v>
      </c>
      <c r="J26" s="13"/>
    </row>
    <row r="27" spans="1:10" ht="69" customHeight="1" thickBot="1">
      <c r="A27" s="14">
        <v>6</v>
      </c>
      <c r="B27" s="15" t="s">
        <v>70</v>
      </c>
      <c r="C27" s="8" t="s">
        <v>44</v>
      </c>
      <c r="D27" s="10" t="s">
        <v>13</v>
      </c>
      <c r="E27" s="11">
        <f t="shared" si="0"/>
        <v>3.974</v>
      </c>
      <c r="F27" s="11">
        <f>(2000+1974)/1000</f>
        <v>3.974</v>
      </c>
      <c r="G27" s="12"/>
      <c r="H27" s="16" t="s">
        <v>78</v>
      </c>
      <c r="J27" s="13"/>
    </row>
    <row r="28" spans="1:10" ht="69" customHeight="1" thickBot="1">
      <c r="A28" s="14">
        <v>7</v>
      </c>
      <c r="B28" s="15" t="s">
        <v>51</v>
      </c>
      <c r="C28" s="8" t="s">
        <v>44</v>
      </c>
      <c r="D28" s="10" t="s">
        <v>13</v>
      </c>
      <c r="E28" s="11">
        <f t="shared" si="0"/>
        <v>72</v>
      </c>
      <c r="F28" s="11">
        <f>(72000/1000)</f>
        <v>72</v>
      </c>
      <c r="G28" s="12"/>
      <c r="H28" s="16" t="s">
        <v>78</v>
      </c>
      <c r="J28" s="13"/>
    </row>
    <row r="29" spans="1:10" ht="18.75" customHeight="1" thickBot="1">
      <c r="A29" s="38">
        <v>8</v>
      </c>
      <c r="B29" s="53" t="s">
        <v>33</v>
      </c>
      <c r="C29" s="38" t="s">
        <v>79</v>
      </c>
      <c r="D29" s="10" t="s">
        <v>13</v>
      </c>
      <c r="E29" s="11">
        <f t="shared" si="0"/>
        <v>661.609</v>
      </c>
      <c r="F29" s="11">
        <f>(199000+39936+199000+39936+160037+23700)/1000</f>
        <v>661.609</v>
      </c>
      <c r="G29" s="12"/>
      <c r="H29" s="53" t="s">
        <v>16</v>
      </c>
      <c r="J29" s="13"/>
    </row>
    <row r="30" spans="1:10" ht="18" customHeight="1" thickBot="1">
      <c r="A30" s="39"/>
      <c r="B30" s="54"/>
      <c r="C30" s="39"/>
      <c r="D30" s="10" t="s">
        <v>14</v>
      </c>
      <c r="E30" s="11">
        <f t="shared" si="0"/>
        <v>800</v>
      </c>
      <c r="F30" s="11">
        <v>800</v>
      </c>
      <c r="G30" s="12"/>
      <c r="H30" s="54"/>
      <c r="J30" s="13"/>
    </row>
    <row r="31" spans="1:10" ht="19.5" customHeight="1" thickBot="1">
      <c r="A31" s="40"/>
      <c r="B31" s="55"/>
      <c r="C31" s="40"/>
      <c r="D31" s="10" t="s">
        <v>42</v>
      </c>
      <c r="E31" s="11">
        <f t="shared" si="0"/>
        <v>800</v>
      </c>
      <c r="F31" s="11">
        <v>800</v>
      </c>
      <c r="G31" s="12"/>
      <c r="H31" s="55"/>
      <c r="J31" s="13"/>
    </row>
    <row r="32" spans="1:10" ht="23.25" customHeight="1" thickBot="1">
      <c r="A32" s="38">
        <v>9</v>
      </c>
      <c r="B32" s="53" t="s">
        <v>34</v>
      </c>
      <c r="C32" s="38" t="s">
        <v>79</v>
      </c>
      <c r="D32" s="10" t="s">
        <v>13</v>
      </c>
      <c r="E32" s="11">
        <f t="shared" si="0"/>
        <v>520.88</v>
      </c>
      <c r="F32" s="11">
        <f>(199000+199000+34560+88320)/1000</f>
        <v>520.88</v>
      </c>
      <c r="G32" s="12"/>
      <c r="H32" s="53" t="s">
        <v>16</v>
      </c>
      <c r="J32" s="13"/>
    </row>
    <row r="33" spans="1:10" ht="17.25" customHeight="1" thickBot="1">
      <c r="A33" s="39"/>
      <c r="B33" s="54"/>
      <c r="C33" s="39"/>
      <c r="D33" s="10" t="s">
        <v>14</v>
      </c>
      <c r="E33" s="11">
        <f t="shared" si="0"/>
        <v>650</v>
      </c>
      <c r="F33" s="11">
        <v>650</v>
      </c>
      <c r="G33" s="12"/>
      <c r="H33" s="54"/>
      <c r="J33" s="13"/>
    </row>
    <row r="34" spans="1:10" ht="25.5" customHeight="1" thickBot="1">
      <c r="A34" s="40"/>
      <c r="B34" s="55"/>
      <c r="C34" s="40"/>
      <c r="D34" s="10" t="s">
        <v>42</v>
      </c>
      <c r="E34" s="11">
        <f t="shared" si="0"/>
        <v>750</v>
      </c>
      <c r="F34" s="11">
        <v>750</v>
      </c>
      <c r="G34" s="12"/>
      <c r="H34" s="55"/>
      <c r="J34" s="13"/>
    </row>
    <row r="35" spans="1:10" ht="25.5" customHeight="1" thickBot="1">
      <c r="A35" s="38">
        <v>10</v>
      </c>
      <c r="B35" s="41" t="s">
        <v>54</v>
      </c>
      <c r="C35" s="38" t="s">
        <v>79</v>
      </c>
      <c r="D35" s="10" t="s">
        <v>13</v>
      </c>
      <c r="E35" s="11">
        <f t="shared" si="0"/>
        <v>5.84</v>
      </c>
      <c r="F35" s="11">
        <f>(3650+2190)/1000</f>
        <v>5.84</v>
      </c>
      <c r="G35" s="12"/>
      <c r="H35" s="41" t="s">
        <v>36</v>
      </c>
      <c r="J35" s="13"/>
    </row>
    <row r="36" spans="1:10" ht="37.5" customHeight="1" thickBot="1">
      <c r="A36" s="40"/>
      <c r="B36" s="43"/>
      <c r="C36" s="40"/>
      <c r="D36" s="10" t="s">
        <v>14</v>
      </c>
      <c r="E36" s="11">
        <f t="shared" si="0"/>
        <v>10</v>
      </c>
      <c r="F36" s="11">
        <v>10</v>
      </c>
      <c r="G36" s="12"/>
      <c r="H36" s="43"/>
      <c r="J36" s="13"/>
    </row>
    <row r="37" spans="1:10" s="25" customFormat="1" ht="13.5" customHeight="1" thickBot="1">
      <c r="A37" s="58" t="s">
        <v>0</v>
      </c>
      <c r="B37" s="59"/>
      <c r="C37" s="59"/>
      <c r="D37" s="60"/>
      <c r="E37" s="17">
        <f>SUM(E14:E36)</f>
        <v>8569.502</v>
      </c>
      <c r="F37" s="17">
        <f>SUM(F14:F36)</f>
        <v>8369.522</v>
      </c>
      <c r="G37" s="17">
        <f>SUM(G14:G36)</f>
        <v>199.98</v>
      </c>
      <c r="H37" s="18"/>
      <c r="J37" s="26"/>
    </row>
    <row r="38" spans="1:10" ht="16.5" thickBot="1">
      <c r="A38" s="49" t="s">
        <v>29</v>
      </c>
      <c r="B38" s="50"/>
      <c r="C38" s="50"/>
      <c r="D38" s="50"/>
      <c r="E38" s="50"/>
      <c r="F38" s="50"/>
      <c r="G38" s="50"/>
      <c r="H38" s="51"/>
      <c r="J38" s="13"/>
    </row>
    <row r="39" spans="1:10" ht="48" customHeight="1" thickBot="1">
      <c r="A39" s="8">
        <v>1</v>
      </c>
      <c r="B39" s="9" t="s">
        <v>56</v>
      </c>
      <c r="C39" s="8" t="s">
        <v>44</v>
      </c>
      <c r="D39" s="8" t="s">
        <v>13</v>
      </c>
      <c r="E39" s="11">
        <f>F39+G39</f>
        <v>93.5</v>
      </c>
      <c r="F39" s="10"/>
      <c r="G39" s="11">
        <f>(93500/1000)</f>
        <v>93.5</v>
      </c>
      <c r="H39" s="8" t="s">
        <v>17</v>
      </c>
      <c r="J39" s="13"/>
    </row>
    <row r="40" spans="1:10" s="19" customFormat="1" ht="13.5" thickBot="1">
      <c r="A40" s="58" t="s">
        <v>0</v>
      </c>
      <c r="B40" s="59"/>
      <c r="C40" s="59"/>
      <c r="D40" s="60"/>
      <c r="E40" s="17">
        <f>SUM(E39:E39)</f>
        <v>93.5</v>
      </c>
      <c r="F40" s="17">
        <f>SUM(F39:F39)</f>
        <v>0</v>
      </c>
      <c r="G40" s="17">
        <f>SUM(G39:G39)</f>
        <v>93.5</v>
      </c>
      <c r="H40" s="18"/>
      <c r="J40" s="35"/>
    </row>
    <row r="41" spans="1:10" ht="16.5" customHeight="1" thickBot="1">
      <c r="A41" s="49" t="s">
        <v>30</v>
      </c>
      <c r="B41" s="50"/>
      <c r="C41" s="50"/>
      <c r="D41" s="50"/>
      <c r="E41" s="50"/>
      <c r="F41" s="50"/>
      <c r="G41" s="50"/>
      <c r="H41" s="51"/>
      <c r="J41" s="13"/>
    </row>
    <row r="42" spans="1:10" ht="48.75" customHeight="1" thickBot="1">
      <c r="A42" s="8">
        <v>1</v>
      </c>
      <c r="B42" s="9" t="s">
        <v>72</v>
      </c>
      <c r="C42" s="8" t="s">
        <v>44</v>
      </c>
      <c r="D42" s="8" t="s">
        <v>13</v>
      </c>
      <c r="E42" s="11">
        <f>F42+G42</f>
        <v>46</v>
      </c>
      <c r="F42" s="11">
        <f>(46000)/1000</f>
        <v>46</v>
      </c>
      <c r="G42" s="12"/>
      <c r="H42" s="38" t="s">
        <v>17</v>
      </c>
      <c r="J42" s="13"/>
    </row>
    <row r="43" spans="1:10" ht="19.5" customHeight="1" thickBot="1">
      <c r="A43" s="38">
        <v>2</v>
      </c>
      <c r="B43" s="41" t="s">
        <v>65</v>
      </c>
      <c r="C43" s="38" t="s">
        <v>60</v>
      </c>
      <c r="D43" s="8" t="s">
        <v>13</v>
      </c>
      <c r="E43" s="11">
        <f>F43+G43</f>
        <v>75.196</v>
      </c>
      <c r="F43" s="11">
        <f>(75196/1000)</f>
        <v>75.196</v>
      </c>
      <c r="G43" s="12"/>
      <c r="H43" s="39"/>
      <c r="J43" s="13"/>
    </row>
    <row r="44" spans="1:10" ht="21" customHeight="1" thickBot="1">
      <c r="A44" s="39"/>
      <c r="B44" s="42"/>
      <c r="C44" s="39"/>
      <c r="D44" s="14" t="s">
        <v>14</v>
      </c>
      <c r="E44" s="11">
        <f>F44+G44</f>
        <v>100</v>
      </c>
      <c r="F44" s="11">
        <v>100</v>
      </c>
      <c r="G44" s="12"/>
      <c r="H44" s="39"/>
      <c r="J44" s="13"/>
    </row>
    <row r="45" spans="1:10" ht="48" customHeight="1" thickBot="1">
      <c r="A45" s="8">
        <v>3</v>
      </c>
      <c r="B45" s="9" t="s">
        <v>47</v>
      </c>
      <c r="C45" s="8" t="s">
        <v>44</v>
      </c>
      <c r="D45" s="29" t="s">
        <v>13</v>
      </c>
      <c r="E45" s="11">
        <f>F45+G45</f>
        <v>1.38</v>
      </c>
      <c r="F45" s="11">
        <f>(1380)/1000</f>
        <v>1.38</v>
      </c>
      <c r="G45" s="12"/>
      <c r="H45" s="39"/>
      <c r="J45" s="13"/>
    </row>
    <row r="46" spans="1:10" s="19" customFormat="1" ht="13.5" thickBot="1">
      <c r="A46" s="58" t="s">
        <v>0</v>
      </c>
      <c r="B46" s="59"/>
      <c r="C46" s="59"/>
      <c r="D46" s="60"/>
      <c r="E46" s="17">
        <f>SUM(E42:E45)</f>
        <v>222.576</v>
      </c>
      <c r="F46" s="17">
        <f>SUM(F42:F45)</f>
        <v>222.576</v>
      </c>
      <c r="G46" s="17">
        <f>SUM(G42:G45)</f>
        <v>0</v>
      </c>
      <c r="H46" s="18"/>
      <c r="J46" s="13"/>
    </row>
    <row r="47" spans="1:10" ht="16.5" thickBot="1">
      <c r="A47" s="49" t="s">
        <v>28</v>
      </c>
      <c r="B47" s="50"/>
      <c r="C47" s="50"/>
      <c r="D47" s="50"/>
      <c r="E47" s="50"/>
      <c r="F47" s="50"/>
      <c r="G47" s="50"/>
      <c r="H47" s="51"/>
      <c r="J47" s="13"/>
    </row>
    <row r="48" spans="1:10" ht="20.25" customHeight="1" thickBot="1">
      <c r="A48" s="38" t="s">
        <v>7</v>
      </c>
      <c r="B48" s="41" t="s">
        <v>18</v>
      </c>
      <c r="C48" s="38" t="s">
        <v>79</v>
      </c>
      <c r="D48" s="10" t="s">
        <v>13</v>
      </c>
      <c r="E48" s="11">
        <f aca="true" t="shared" si="1" ref="E48:E79">F48+G48</f>
        <v>169.5</v>
      </c>
      <c r="F48" s="11">
        <f>(60000+21000+52500+36000)/1000</f>
        <v>169.5</v>
      </c>
      <c r="G48" s="12"/>
      <c r="H48" s="53" t="s">
        <v>19</v>
      </c>
      <c r="J48" s="13"/>
    </row>
    <row r="49" spans="1:10" ht="25.5" customHeight="1" thickBot="1">
      <c r="A49" s="39"/>
      <c r="B49" s="42"/>
      <c r="C49" s="39"/>
      <c r="D49" s="10" t="s">
        <v>14</v>
      </c>
      <c r="E49" s="11">
        <f t="shared" si="1"/>
        <v>190</v>
      </c>
      <c r="F49" s="11">
        <v>190</v>
      </c>
      <c r="G49" s="12"/>
      <c r="H49" s="54"/>
      <c r="J49" s="13"/>
    </row>
    <row r="50" spans="1:10" ht="21" customHeight="1" thickBot="1">
      <c r="A50" s="40"/>
      <c r="B50" s="43"/>
      <c r="C50" s="40"/>
      <c r="D50" s="10" t="s">
        <v>42</v>
      </c>
      <c r="E50" s="11">
        <f t="shared" si="1"/>
        <v>195</v>
      </c>
      <c r="F50" s="11">
        <v>195</v>
      </c>
      <c r="G50" s="12"/>
      <c r="H50" s="55"/>
      <c r="J50" s="13"/>
    </row>
    <row r="51" spans="1:10" ht="19.5" customHeight="1" thickBot="1">
      <c r="A51" s="38">
        <v>2</v>
      </c>
      <c r="B51" s="41" t="s">
        <v>48</v>
      </c>
      <c r="C51" s="38" t="s">
        <v>44</v>
      </c>
      <c r="D51" s="10" t="s">
        <v>13</v>
      </c>
      <c r="E51" s="11">
        <f t="shared" si="1"/>
        <v>290</v>
      </c>
      <c r="F51" s="11">
        <f>(100000+100000+90000)/1000</f>
        <v>290</v>
      </c>
      <c r="G51" s="12"/>
      <c r="H51" s="53" t="s">
        <v>20</v>
      </c>
      <c r="J51" s="13"/>
    </row>
    <row r="52" spans="1:10" ht="22.5" customHeight="1" thickBot="1">
      <c r="A52" s="39"/>
      <c r="B52" s="42"/>
      <c r="C52" s="39"/>
      <c r="D52" s="10" t="s">
        <v>14</v>
      </c>
      <c r="E52" s="11">
        <f t="shared" si="1"/>
        <v>350</v>
      </c>
      <c r="F52" s="11">
        <v>350</v>
      </c>
      <c r="G52" s="12"/>
      <c r="H52" s="54"/>
      <c r="J52" s="13"/>
    </row>
    <row r="53" spans="1:10" ht="27" customHeight="1" thickBot="1">
      <c r="A53" s="40"/>
      <c r="B53" s="43"/>
      <c r="C53" s="40"/>
      <c r="D53" s="10" t="s">
        <v>42</v>
      </c>
      <c r="E53" s="11">
        <f t="shared" si="1"/>
        <v>400</v>
      </c>
      <c r="F53" s="11">
        <v>400</v>
      </c>
      <c r="G53" s="12"/>
      <c r="H53" s="55"/>
      <c r="J53" s="13"/>
    </row>
    <row r="54" spans="1:10" ht="17.25" customHeight="1" thickBot="1">
      <c r="A54" s="38">
        <v>3</v>
      </c>
      <c r="B54" s="44" t="s">
        <v>57</v>
      </c>
      <c r="C54" s="38" t="s">
        <v>44</v>
      </c>
      <c r="D54" s="10" t="s">
        <v>13</v>
      </c>
      <c r="E54" s="11">
        <f t="shared" si="1"/>
        <v>199.95</v>
      </c>
      <c r="F54" s="11">
        <f>(199950)/1000</f>
        <v>199.95</v>
      </c>
      <c r="G54" s="12"/>
      <c r="H54" s="41" t="s">
        <v>20</v>
      </c>
      <c r="J54" s="13"/>
    </row>
    <row r="55" spans="1:10" ht="24" customHeight="1" thickBot="1">
      <c r="A55" s="39"/>
      <c r="B55" s="45"/>
      <c r="C55" s="39"/>
      <c r="D55" s="10" t="s">
        <v>14</v>
      </c>
      <c r="E55" s="11">
        <f t="shared" si="1"/>
        <v>200</v>
      </c>
      <c r="F55" s="11">
        <v>200</v>
      </c>
      <c r="G55" s="12"/>
      <c r="H55" s="42"/>
      <c r="J55" s="13"/>
    </row>
    <row r="56" spans="1:10" ht="26.25" customHeight="1" thickBot="1">
      <c r="A56" s="40"/>
      <c r="B56" s="46"/>
      <c r="C56" s="40"/>
      <c r="D56" s="10" t="s">
        <v>42</v>
      </c>
      <c r="E56" s="11">
        <f t="shared" si="1"/>
        <v>200</v>
      </c>
      <c r="F56" s="11">
        <v>200</v>
      </c>
      <c r="G56" s="12"/>
      <c r="H56" s="43"/>
      <c r="J56" s="13"/>
    </row>
    <row r="57" spans="1:10" ht="48" customHeight="1" thickBot="1">
      <c r="A57" s="14">
        <v>4</v>
      </c>
      <c r="B57" s="33" t="s">
        <v>58</v>
      </c>
      <c r="C57" s="8" t="s">
        <v>44</v>
      </c>
      <c r="D57" s="10" t="s">
        <v>13</v>
      </c>
      <c r="E57" s="11">
        <f t="shared" si="1"/>
        <v>199.95</v>
      </c>
      <c r="F57" s="11">
        <f>(199950)/1000</f>
        <v>199.95</v>
      </c>
      <c r="G57" s="12"/>
      <c r="H57" s="20" t="s">
        <v>20</v>
      </c>
      <c r="J57" s="13"/>
    </row>
    <row r="58" spans="1:10" ht="20.25" customHeight="1" thickBot="1">
      <c r="A58" s="38">
        <v>5</v>
      </c>
      <c r="B58" s="41" t="s">
        <v>37</v>
      </c>
      <c r="C58" s="38" t="s">
        <v>44</v>
      </c>
      <c r="D58" s="10" t="s">
        <v>13</v>
      </c>
      <c r="E58" s="11">
        <f t="shared" si="1"/>
        <v>143.4</v>
      </c>
      <c r="F58" s="10">
        <f>(143400)/1000</f>
        <v>143.4</v>
      </c>
      <c r="G58" s="12"/>
      <c r="H58" s="41" t="s">
        <v>20</v>
      </c>
      <c r="J58" s="13"/>
    </row>
    <row r="59" spans="1:10" ht="24" customHeight="1" thickBot="1">
      <c r="A59" s="39"/>
      <c r="B59" s="42"/>
      <c r="C59" s="39"/>
      <c r="D59" s="10" t="s">
        <v>14</v>
      </c>
      <c r="E59" s="11">
        <f t="shared" si="1"/>
        <v>150</v>
      </c>
      <c r="F59" s="11">
        <v>150</v>
      </c>
      <c r="G59" s="12"/>
      <c r="H59" s="42"/>
      <c r="J59" s="13"/>
    </row>
    <row r="60" spans="1:10" ht="26.25" customHeight="1" thickBot="1">
      <c r="A60" s="40"/>
      <c r="B60" s="43"/>
      <c r="C60" s="40"/>
      <c r="D60" s="10" t="s">
        <v>42</v>
      </c>
      <c r="E60" s="11">
        <f t="shared" si="1"/>
        <v>150</v>
      </c>
      <c r="F60" s="11">
        <v>150</v>
      </c>
      <c r="G60" s="12"/>
      <c r="H60" s="43"/>
      <c r="J60" s="13"/>
    </row>
    <row r="61" spans="1:10" ht="21" customHeight="1" thickBot="1">
      <c r="A61" s="38">
        <v>6</v>
      </c>
      <c r="B61" s="41" t="s">
        <v>38</v>
      </c>
      <c r="C61" s="38" t="s">
        <v>44</v>
      </c>
      <c r="D61" s="10" t="s">
        <v>13</v>
      </c>
      <c r="E61" s="11">
        <f t="shared" si="1"/>
        <v>90</v>
      </c>
      <c r="F61" s="11">
        <f>(30000+30000+30000)/1000</f>
        <v>90</v>
      </c>
      <c r="G61" s="12"/>
      <c r="H61" s="41" t="s">
        <v>16</v>
      </c>
      <c r="J61" s="13"/>
    </row>
    <row r="62" spans="1:10" ht="21.75" customHeight="1" thickBot="1">
      <c r="A62" s="39"/>
      <c r="B62" s="42"/>
      <c r="C62" s="39"/>
      <c r="D62" s="10" t="s">
        <v>14</v>
      </c>
      <c r="E62" s="11">
        <f t="shared" si="1"/>
        <v>100</v>
      </c>
      <c r="F62" s="11">
        <v>100</v>
      </c>
      <c r="G62" s="12"/>
      <c r="H62" s="42"/>
      <c r="J62" s="13"/>
    </row>
    <row r="63" spans="1:10" ht="27" customHeight="1" thickBot="1">
      <c r="A63" s="40"/>
      <c r="B63" s="43"/>
      <c r="C63" s="40"/>
      <c r="D63" s="10" t="s">
        <v>42</v>
      </c>
      <c r="E63" s="11">
        <f t="shared" si="1"/>
        <v>100</v>
      </c>
      <c r="F63" s="11">
        <v>100</v>
      </c>
      <c r="G63" s="12"/>
      <c r="H63" s="43"/>
      <c r="J63" s="13"/>
    </row>
    <row r="64" spans="1:10" ht="22.5" customHeight="1" thickBot="1">
      <c r="A64" s="38">
        <v>7</v>
      </c>
      <c r="B64" s="41" t="s">
        <v>46</v>
      </c>
      <c r="C64" s="38" t="s">
        <v>44</v>
      </c>
      <c r="D64" s="10" t="s">
        <v>13</v>
      </c>
      <c r="E64" s="11">
        <f t="shared" si="1"/>
        <v>55</v>
      </c>
      <c r="F64" s="11">
        <f>(55000)/1000</f>
        <v>55</v>
      </c>
      <c r="G64" s="12"/>
      <c r="H64" s="41" t="s">
        <v>21</v>
      </c>
      <c r="J64" s="13"/>
    </row>
    <row r="65" spans="1:10" ht="22.5" customHeight="1" thickBot="1">
      <c r="A65" s="39"/>
      <c r="B65" s="42"/>
      <c r="C65" s="39"/>
      <c r="D65" s="10" t="s">
        <v>14</v>
      </c>
      <c r="E65" s="11">
        <f t="shared" si="1"/>
        <v>55</v>
      </c>
      <c r="F65" s="11">
        <v>55</v>
      </c>
      <c r="G65" s="12"/>
      <c r="H65" s="42"/>
      <c r="J65" s="13"/>
    </row>
    <row r="66" spans="1:10" ht="24" customHeight="1" thickBot="1">
      <c r="A66" s="40"/>
      <c r="B66" s="43"/>
      <c r="C66" s="40"/>
      <c r="D66" s="10" t="s">
        <v>42</v>
      </c>
      <c r="E66" s="11">
        <f t="shared" si="1"/>
        <v>55</v>
      </c>
      <c r="F66" s="11">
        <v>55</v>
      </c>
      <c r="G66" s="12"/>
      <c r="H66" s="43"/>
      <c r="J66" s="13"/>
    </row>
    <row r="67" spans="1:10" ht="25.5" customHeight="1" thickBot="1">
      <c r="A67" s="38">
        <v>8</v>
      </c>
      <c r="B67" s="41" t="s">
        <v>59</v>
      </c>
      <c r="C67" s="38" t="s">
        <v>60</v>
      </c>
      <c r="D67" s="10" t="s">
        <v>13</v>
      </c>
      <c r="E67" s="11">
        <f t="shared" si="1"/>
        <v>170</v>
      </c>
      <c r="F67" s="11">
        <f>(170000)/1000</f>
        <v>170</v>
      </c>
      <c r="G67" s="12"/>
      <c r="H67" s="41" t="s">
        <v>20</v>
      </c>
      <c r="J67" s="13"/>
    </row>
    <row r="68" spans="1:10" ht="24.75" customHeight="1" thickBot="1">
      <c r="A68" s="39"/>
      <c r="B68" s="42"/>
      <c r="C68" s="39"/>
      <c r="D68" s="10" t="s">
        <v>14</v>
      </c>
      <c r="E68" s="11">
        <f t="shared" si="1"/>
        <v>200</v>
      </c>
      <c r="F68" s="11">
        <v>200</v>
      </c>
      <c r="G68" s="12"/>
      <c r="H68" s="42"/>
      <c r="J68" s="13"/>
    </row>
    <row r="69" spans="1:10" ht="24" customHeight="1" thickBot="1">
      <c r="A69" s="40"/>
      <c r="B69" s="43"/>
      <c r="C69" s="40"/>
      <c r="D69" s="10" t="s">
        <v>42</v>
      </c>
      <c r="E69" s="11">
        <f t="shared" si="1"/>
        <v>200</v>
      </c>
      <c r="F69" s="11">
        <v>200</v>
      </c>
      <c r="G69" s="12"/>
      <c r="H69" s="43"/>
      <c r="J69" s="13"/>
    </row>
    <row r="70" spans="1:10" ht="20.25" customHeight="1" thickBot="1">
      <c r="A70" s="38">
        <v>9</v>
      </c>
      <c r="B70" s="41" t="s">
        <v>80</v>
      </c>
      <c r="C70" s="38" t="s">
        <v>77</v>
      </c>
      <c r="D70" s="10" t="s">
        <v>13</v>
      </c>
      <c r="E70" s="11">
        <f>F70+G70</f>
        <v>199.077</v>
      </c>
      <c r="F70" s="11">
        <f>(199077)/1000</f>
        <v>199.077</v>
      </c>
      <c r="G70" s="12"/>
      <c r="H70" s="41" t="s">
        <v>20</v>
      </c>
      <c r="J70" s="13"/>
    </row>
    <row r="71" spans="1:10" ht="22.5" customHeight="1" thickBot="1">
      <c r="A71" s="39"/>
      <c r="B71" s="42"/>
      <c r="C71" s="39"/>
      <c r="D71" s="10" t="s">
        <v>14</v>
      </c>
      <c r="E71" s="11">
        <f>F71+G71</f>
        <v>0</v>
      </c>
      <c r="F71" s="11">
        <v>0</v>
      </c>
      <c r="G71" s="12"/>
      <c r="H71" s="42"/>
      <c r="J71" s="13"/>
    </row>
    <row r="72" spans="1:10" ht="24" customHeight="1" thickBot="1">
      <c r="A72" s="40"/>
      <c r="B72" s="43"/>
      <c r="C72" s="40"/>
      <c r="D72" s="10" t="s">
        <v>42</v>
      </c>
      <c r="E72" s="11">
        <f>F72+G72</f>
        <v>0</v>
      </c>
      <c r="F72" s="11">
        <v>0</v>
      </c>
      <c r="G72" s="12"/>
      <c r="H72" s="43"/>
      <c r="J72" s="13"/>
    </row>
    <row r="73" spans="1:10" ht="18" customHeight="1" thickBot="1">
      <c r="A73" s="38">
        <v>10</v>
      </c>
      <c r="B73" s="44" t="s">
        <v>63</v>
      </c>
      <c r="C73" s="38" t="s">
        <v>55</v>
      </c>
      <c r="D73" s="10" t="s">
        <v>13</v>
      </c>
      <c r="E73" s="11">
        <f t="shared" si="1"/>
        <v>186.077</v>
      </c>
      <c r="F73" s="11">
        <f>(162091+23986)/1000</f>
        <v>186.077</v>
      </c>
      <c r="G73" s="12"/>
      <c r="H73" s="41" t="s">
        <v>20</v>
      </c>
      <c r="J73" s="13"/>
    </row>
    <row r="74" spans="1:10" ht="24" customHeight="1" thickBot="1">
      <c r="A74" s="39"/>
      <c r="B74" s="45"/>
      <c r="C74" s="39"/>
      <c r="D74" s="10" t="s">
        <v>14</v>
      </c>
      <c r="E74" s="11">
        <f t="shared" si="1"/>
        <v>200</v>
      </c>
      <c r="F74" s="11">
        <v>200</v>
      </c>
      <c r="G74" s="12"/>
      <c r="H74" s="42"/>
      <c r="J74" s="13"/>
    </row>
    <row r="75" spans="1:10" ht="19.5" customHeight="1" thickBot="1">
      <c r="A75" s="40"/>
      <c r="B75" s="46"/>
      <c r="C75" s="40"/>
      <c r="D75" s="10" t="s">
        <v>42</v>
      </c>
      <c r="E75" s="11">
        <f t="shared" si="1"/>
        <v>200</v>
      </c>
      <c r="F75" s="11">
        <v>200</v>
      </c>
      <c r="G75" s="12"/>
      <c r="H75" s="43"/>
      <c r="J75" s="13"/>
    </row>
    <row r="76" spans="1:10" s="30" customFormat="1" ht="20.25" customHeight="1" thickBot="1">
      <c r="A76" s="38">
        <v>11</v>
      </c>
      <c r="B76" s="44" t="s">
        <v>61</v>
      </c>
      <c r="C76" s="38" t="s">
        <v>55</v>
      </c>
      <c r="D76" s="10" t="s">
        <v>13</v>
      </c>
      <c r="E76" s="11">
        <f t="shared" si="1"/>
        <v>57.077</v>
      </c>
      <c r="F76" s="11">
        <f>(57077)/1000</f>
        <v>57.077</v>
      </c>
      <c r="G76" s="12"/>
      <c r="H76" s="41" t="s">
        <v>20</v>
      </c>
      <c r="J76" s="31"/>
    </row>
    <row r="77" spans="1:10" s="30" customFormat="1" ht="19.5" customHeight="1" thickBot="1">
      <c r="A77" s="39"/>
      <c r="B77" s="45"/>
      <c r="C77" s="39"/>
      <c r="D77" s="10" t="s">
        <v>14</v>
      </c>
      <c r="E77" s="11">
        <f t="shared" si="1"/>
        <v>60</v>
      </c>
      <c r="F77" s="11">
        <v>60</v>
      </c>
      <c r="G77" s="12"/>
      <c r="H77" s="42"/>
      <c r="J77" s="31"/>
    </row>
    <row r="78" spans="1:10" s="30" customFormat="1" ht="24" customHeight="1" thickBot="1">
      <c r="A78" s="40"/>
      <c r="B78" s="46"/>
      <c r="C78" s="40"/>
      <c r="D78" s="10" t="s">
        <v>42</v>
      </c>
      <c r="E78" s="11">
        <f t="shared" si="1"/>
        <v>70</v>
      </c>
      <c r="F78" s="11">
        <v>70</v>
      </c>
      <c r="G78" s="12"/>
      <c r="H78" s="43"/>
      <c r="J78" s="31"/>
    </row>
    <row r="79" spans="1:10" s="30" customFormat="1" ht="49.5" customHeight="1" thickBot="1">
      <c r="A79" s="14">
        <v>12</v>
      </c>
      <c r="B79" s="32" t="s">
        <v>62</v>
      </c>
      <c r="C79" s="8" t="s">
        <v>55</v>
      </c>
      <c r="D79" s="10" t="s">
        <v>13</v>
      </c>
      <c r="E79" s="11">
        <f t="shared" si="1"/>
        <v>139.452</v>
      </c>
      <c r="F79" s="11">
        <f>(139452)/1000</f>
        <v>139.452</v>
      </c>
      <c r="G79" s="12"/>
      <c r="H79" s="20" t="s">
        <v>20</v>
      </c>
      <c r="J79" s="31"/>
    </row>
    <row r="80" spans="1:10" s="30" customFormat="1" ht="20.25" customHeight="1" thickBot="1">
      <c r="A80" s="38">
        <v>13</v>
      </c>
      <c r="B80" s="44" t="s">
        <v>81</v>
      </c>
      <c r="C80" s="38" t="s">
        <v>77</v>
      </c>
      <c r="D80" s="10" t="s">
        <v>13</v>
      </c>
      <c r="E80" s="11">
        <f aca="true" t="shared" si="2" ref="E80:E85">F80+G80</f>
        <v>509.092</v>
      </c>
      <c r="F80" s="11">
        <v>0</v>
      </c>
      <c r="G80" s="12">
        <f>509092/1000</f>
        <v>509.092</v>
      </c>
      <c r="H80" s="41" t="s">
        <v>20</v>
      </c>
      <c r="J80" s="31"/>
    </row>
    <row r="81" spans="1:10" s="30" customFormat="1" ht="19.5" customHeight="1" thickBot="1">
      <c r="A81" s="39"/>
      <c r="B81" s="45"/>
      <c r="C81" s="39"/>
      <c r="D81" s="10" t="s">
        <v>14</v>
      </c>
      <c r="E81" s="11">
        <f t="shared" si="2"/>
        <v>0</v>
      </c>
      <c r="F81" s="11">
        <v>0</v>
      </c>
      <c r="G81" s="12"/>
      <c r="H81" s="42"/>
      <c r="J81" s="31"/>
    </row>
    <row r="82" spans="1:10" s="30" customFormat="1" ht="24" customHeight="1" thickBot="1">
      <c r="A82" s="40"/>
      <c r="B82" s="46"/>
      <c r="C82" s="40"/>
      <c r="D82" s="10" t="s">
        <v>42</v>
      </c>
      <c r="E82" s="11">
        <f t="shared" si="2"/>
        <v>0</v>
      </c>
      <c r="F82" s="11">
        <v>0</v>
      </c>
      <c r="G82" s="12"/>
      <c r="H82" s="43"/>
      <c r="J82" s="31"/>
    </row>
    <row r="83" spans="1:10" s="30" customFormat="1" ht="20.25" customHeight="1" thickBot="1">
      <c r="A83" s="38">
        <v>14</v>
      </c>
      <c r="B83" s="44" t="s">
        <v>82</v>
      </c>
      <c r="C83" s="38" t="s">
        <v>77</v>
      </c>
      <c r="D83" s="10" t="s">
        <v>13</v>
      </c>
      <c r="E83" s="11">
        <f t="shared" si="2"/>
        <v>670.71</v>
      </c>
      <c r="F83" s="11">
        <v>0</v>
      </c>
      <c r="G83" s="12">
        <f>670710/1000</f>
        <v>670.71</v>
      </c>
      <c r="H83" s="41" t="s">
        <v>20</v>
      </c>
      <c r="J83" s="31"/>
    </row>
    <row r="84" spans="1:10" s="30" customFormat="1" ht="19.5" customHeight="1" thickBot="1">
      <c r="A84" s="39"/>
      <c r="B84" s="45"/>
      <c r="C84" s="39"/>
      <c r="D84" s="10" t="s">
        <v>14</v>
      </c>
      <c r="E84" s="11">
        <f t="shared" si="2"/>
        <v>0</v>
      </c>
      <c r="F84" s="11">
        <v>0</v>
      </c>
      <c r="G84" s="12"/>
      <c r="H84" s="42"/>
      <c r="J84" s="31"/>
    </row>
    <row r="85" spans="1:10" s="30" customFormat="1" ht="24" customHeight="1" thickBot="1">
      <c r="A85" s="40"/>
      <c r="B85" s="46"/>
      <c r="C85" s="40"/>
      <c r="D85" s="10" t="s">
        <v>42</v>
      </c>
      <c r="E85" s="11">
        <f t="shared" si="2"/>
        <v>0</v>
      </c>
      <c r="F85" s="11">
        <v>0</v>
      </c>
      <c r="G85" s="12"/>
      <c r="H85" s="43"/>
      <c r="J85" s="31"/>
    </row>
    <row r="86" spans="1:10" s="19" customFormat="1" ht="13.5" thickBot="1">
      <c r="A86" s="58" t="s">
        <v>0</v>
      </c>
      <c r="B86" s="59"/>
      <c r="C86" s="59"/>
      <c r="D86" s="60"/>
      <c r="E86" s="17">
        <f>SUM(E48:E85)</f>
        <v>6154.285</v>
      </c>
      <c r="F86" s="17">
        <f>SUM(F48:F85)</f>
        <v>4974.483</v>
      </c>
      <c r="G86" s="17">
        <f>SUM(G48:G85)</f>
        <v>1179.8020000000001</v>
      </c>
      <c r="H86" s="18"/>
      <c r="J86" s="13"/>
    </row>
    <row r="87" spans="1:10" ht="16.5" thickBot="1">
      <c r="A87" s="49" t="s">
        <v>24</v>
      </c>
      <c r="B87" s="50"/>
      <c r="C87" s="50"/>
      <c r="D87" s="50"/>
      <c r="E87" s="50"/>
      <c r="F87" s="50"/>
      <c r="G87" s="50"/>
      <c r="H87" s="51"/>
      <c r="J87" s="13"/>
    </row>
    <row r="88" spans="1:10" ht="30" customHeight="1" thickBot="1">
      <c r="A88" s="38">
        <v>1</v>
      </c>
      <c r="B88" s="41" t="s">
        <v>22</v>
      </c>
      <c r="C88" s="38" t="s">
        <v>64</v>
      </c>
      <c r="D88" s="10" t="s">
        <v>13</v>
      </c>
      <c r="E88" s="11">
        <f aca="true" t="shared" si="3" ref="E88:E93">F88+G88</f>
        <v>714.793</v>
      </c>
      <c r="F88" s="11"/>
      <c r="G88" s="11">
        <f>(196893+470975+46925)/1000</f>
        <v>714.793</v>
      </c>
      <c r="H88" s="41" t="s">
        <v>23</v>
      </c>
      <c r="J88" s="13"/>
    </row>
    <row r="89" spans="1:10" ht="22.5" customHeight="1" thickBot="1">
      <c r="A89" s="39"/>
      <c r="B89" s="42"/>
      <c r="C89" s="39"/>
      <c r="D89" s="10" t="s">
        <v>14</v>
      </c>
      <c r="E89" s="11">
        <f t="shared" si="3"/>
        <v>500</v>
      </c>
      <c r="F89" s="11"/>
      <c r="G89" s="12">
        <v>500</v>
      </c>
      <c r="H89" s="42"/>
      <c r="J89" s="13"/>
    </row>
    <row r="90" spans="1:10" ht="22.5" customHeight="1" thickBot="1">
      <c r="A90" s="40"/>
      <c r="B90" s="43"/>
      <c r="C90" s="40"/>
      <c r="D90" s="10" t="s">
        <v>42</v>
      </c>
      <c r="E90" s="11">
        <f t="shared" si="3"/>
        <v>500</v>
      </c>
      <c r="F90" s="11"/>
      <c r="G90" s="12">
        <v>500</v>
      </c>
      <c r="H90" s="43"/>
      <c r="J90" s="13"/>
    </row>
    <row r="91" spans="1:10" ht="66" customHeight="1" thickBot="1">
      <c r="A91" s="14">
        <v>2</v>
      </c>
      <c r="B91" s="15" t="s">
        <v>66</v>
      </c>
      <c r="C91" s="14" t="s">
        <v>44</v>
      </c>
      <c r="D91" s="10" t="s">
        <v>13</v>
      </c>
      <c r="E91" s="11">
        <f t="shared" si="3"/>
        <v>41.89</v>
      </c>
      <c r="F91" s="11"/>
      <c r="G91" s="11">
        <f>(5414+5362+10194+20920)/1000</f>
        <v>41.89</v>
      </c>
      <c r="H91" s="16" t="s">
        <v>25</v>
      </c>
      <c r="J91" s="13"/>
    </row>
    <row r="92" spans="1:10" ht="68.25" customHeight="1" thickBot="1">
      <c r="A92" s="21">
        <v>3</v>
      </c>
      <c r="B92" s="16" t="s">
        <v>69</v>
      </c>
      <c r="C92" s="8" t="s">
        <v>55</v>
      </c>
      <c r="D92" s="10" t="s">
        <v>13</v>
      </c>
      <c r="E92" s="11">
        <f t="shared" si="3"/>
        <v>533.388</v>
      </c>
      <c r="F92" s="11"/>
      <c r="G92" s="11">
        <f>533388/1000</f>
        <v>533.388</v>
      </c>
      <c r="H92" s="16" t="s">
        <v>23</v>
      </c>
      <c r="J92" s="13"/>
    </row>
    <row r="93" spans="1:10" ht="58.5" customHeight="1" thickBot="1">
      <c r="A93" s="21">
        <v>4</v>
      </c>
      <c r="B93" s="16" t="s">
        <v>73</v>
      </c>
      <c r="C93" s="8" t="s">
        <v>55</v>
      </c>
      <c r="D93" s="10" t="s">
        <v>13</v>
      </c>
      <c r="E93" s="11">
        <f t="shared" si="3"/>
        <v>1450</v>
      </c>
      <c r="F93" s="11"/>
      <c r="G93" s="11">
        <f>1450000/1000</f>
        <v>1450</v>
      </c>
      <c r="H93" s="16" t="s">
        <v>23</v>
      </c>
      <c r="J93" s="13"/>
    </row>
    <row r="94" spans="1:10" ht="66" customHeight="1" thickBot="1">
      <c r="A94" s="14">
        <v>5</v>
      </c>
      <c r="B94" s="15" t="s">
        <v>83</v>
      </c>
      <c r="C94" s="14" t="s">
        <v>77</v>
      </c>
      <c r="D94" s="10" t="s">
        <v>13</v>
      </c>
      <c r="E94" s="11">
        <f>F94+G94</f>
        <v>377.344</v>
      </c>
      <c r="F94" s="11"/>
      <c r="G94" s="11">
        <f>(377344)/1000</f>
        <v>377.344</v>
      </c>
      <c r="H94" s="16" t="s">
        <v>25</v>
      </c>
      <c r="J94" s="13"/>
    </row>
    <row r="95" spans="1:10" ht="12.75" customHeight="1" thickBot="1">
      <c r="A95" s="56" t="s">
        <v>9</v>
      </c>
      <c r="B95" s="57"/>
      <c r="C95" s="57"/>
      <c r="D95" s="22"/>
      <c r="E95" s="17">
        <f>SUM(E88:E94)</f>
        <v>4117.415</v>
      </c>
      <c r="F95" s="17">
        <f>SUM(F88:F94)</f>
        <v>0</v>
      </c>
      <c r="G95" s="17">
        <f>SUM(G88:G94)</f>
        <v>4117.415</v>
      </c>
      <c r="H95" s="23" t="s">
        <v>8</v>
      </c>
      <c r="J95" s="13"/>
    </row>
    <row r="96" spans="1:10" ht="16.5" thickBot="1">
      <c r="A96" s="49" t="s">
        <v>49</v>
      </c>
      <c r="B96" s="50"/>
      <c r="C96" s="50"/>
      <c r="D96" s="50"/>
      <c r="E96" s="50"/>
      <c r="F96" s="50"/>
      <c r="G96" s="50"/>
      <c r="H96" s="51"/>
      <c r="J96" s="13"/>
    </row>
    <row r="97" spans="1:10" ht="43.5" customHeight="1" thickBot="1">
      <c r="A97" s="8">
        <v>1</v>
      </c>
      <c r="B97" s="9" t="s">
        <v>50</v>
      </c>
      <c r="C97" s="8" t="s">
        <v>44</v>
      </c>
      <c r="D97" s="8" t="s">
        <v>13</v>
      </c>
      <c r="E97" s="11">
        <f>F97+G97</f>
        <v>44.48</v>
      </c>
      <c r="F97" s="11">
        <f>(44480)/1000</f>
        <v>44.48</v>
      </c>
      <c r="G97" s="12"/>
      <c r="H97" s="9" t="s">
        <v>16</v>
      </c>
      <c r="J97" s="13"/>
    </row>
    <row r="98" spans="1:10" s="25" customFormat="1" ht="13.5" thickBot="1">
      <c r="A98" s="58" t="s">
        <v>0</v>
      </c>
      <c r="B98" s="59"/>
      <c r="C98" s="59"/>
      <c r="D98" s="60"/>
      <c r="E98" s="17">
        <f>SUM(E97:E97)</f>
        <v>44.48</v>
      </c>
      <c r="F98" s="17">
        <f>SUM(F97:F97)</f>
        <v>44.48</v>
      </c>
      <c r="G98" s="17">
        <f>SUM(G97:G97)</f>
        <v>0</v>
      </c>
      <c r="H98" s="18"/>
      <c r="J98" s="26"/>
    </row>
    <row r="99" spans="1:10" ht="16.5" thickBot="1">
      <c r="A99" s="49" t="s">
        <v>67</v>
      </c>
      <c r="B99" s="50"/>
      <c r="C99" s="50"/>
      <c r="D99" s="50"/>
      <c r="E99" s="50"/>
      <c r="F99" s="50"/>
      <c r="G99" s="50"/>
      <c r="H99" s="51"/>
      <c r="J99" s="13"/>
    </row>
    <row r="100" spans="1:10" ht="35.25" customHeight="1" thickBot="1">
      <c r="A100" s="8">
        <v>1</v>
      </c>
      <c r="B100" s="9" t="s">
        <v>68</v>
      </c>
      <c r="C100" s="8" t="s">
        <v>55</v>
      </c>
      <c r="D100" s="8" t="s">
        <v>13</v>
      </c>
      <c r="E100" s="11">
        <f>F100</f>
        <v>199</v>
      </c>
      <c r="F100" s="11">
        <f>(199000)/1000</f>
        <v>199</v>
      </c>
      <c r="G100" s="12"/>
      <c r="H100" s="9" t="s">
        <v>16</v>
      </c>
      <c r="J100" s="13"/>
    </row>
    <row r="101" spans="1:10" s="25" customFormat="1" ht="13.5" thickBot="1">
      <c r="A101" s="58" t="s">
        <v>0</v>
      </c>
      <c r="B101" s="59"/>
      <c r="C101" s="59"/>
      <c r="D101" s="60"/>
      <c r="E101" s="17">
        <f>SUM(E100:E100)</f>
        <v>199</v>
      </c>
      <c r="F101" s="17">
        <f>SUM(F100:F100)</f>
        <v>199</v>
      </c>
      <c r="G101" s="17">
        <f>SUM(G100:G100)</f>
        <v>0</v>
      </c>
      <c r="H101" s="18"/>
      <c r="J101" s="26"/>
    </row>
    <row r="102" spans="1:8" ht="16.5" customHeight="1" thickBot="1">
      <c r="A102" s="37" t="s">
        <v>32</v>
      </c>
      <c r="B102" s="64"/>
      <c r="C102" s="64"/>
      <c r="D102" s="65"/>
      <c r="E102" s="17">
        <f>E37+E46+E86+E95+E98+E101+E40</f>
        <v>19400.757999999998</v>
      </c>
      <c r="F102" s="17">
        <f>F37+F46+F86+F95+F98+F101+F40</f>
        <v>13810.061</v>
      </c>
      <c r="G102" s="17">
        <f>G37+G46+G86+G95+G98+G101+G40</f>
        <v>5590.697</v>
      </c>
      <c r="H102" s="23" t="s">
        <v>8</v>
      </c>
    </row>
    <row r="103" spans="1:8" s="19" customFormat="1" ht="16.5" thickBot="1">
      <c r="A103" s="62" t="s">
        <v>41</v>
      </c>
      <c r="B103" s="63"/>
      <c r="C103" s="63"/>
      <c r="D103" s="36"/>
      <c r="E103" s="17">
        <f>E14+E17+E20+E23+E26+E27+E28+E29+E32+E35+E42+E43+E45+E48+E51+E54+E57+E58+E61+E64+E67+E73+E76+E79+E88+E91+E92+E93+E97+E100+E70+E80+E83+E94+E39</f>
        <v>9410.758</v>
      </c>
      <c r="F103" s="17">
        <f>F14+F17+F20+F23+F26+F27+F28+F29+F32+F35+F42+F43+F45+F48+F51+F54+F57+F58+F61+F64+F67+F73+F76+F79+F88+F91+F92+F93+F97+F100+F70+F80+F83+F94+F39</f>
        <v>4820.061</v>
      </c>
      <c r="G103" s="17">
        <f>G14+G17+G20+G23+G26+G27+G28+G29+G32+G35+G42+G43+G45+G48+G51+G54+G57+G58+G61+G64+G67+G73+G76+G79+G88+G91+G92+G93+G97+G100+G70+G80+G83+G94+G39</f>
        <v>4590.697</v>
      </c>
      <c r="H103" s="18"/>
    </row>
    <row r="104" spans="1:8" ht="16.5" customHeight="1" thickBot="1">
      <c r="A104" s="37" t="s">
        <v>14</v>
      </c>
      <c r="B104" s="64"/>
      <c r="C104" s="64"/>
      <c r="D104" s="65"/>
      <c r="E104" s="17">
        <f>E15+E18+E21+E24+E30+E33+E36+E44+E49+E52+E55+E59+E62+E65+E68+E74+E77+E89+E71+E81+E84</f>
        <v>4955</v>
      </c>
      <c r="F104" s="17">
        <f>F15+F18+F21+F24+F30+F33+F36+F44+F49+F52+F55+F59+F62+F65+F68+F74+F77+F89+F71+F81+F84</f>
        <v>4455</v>
      </c>
      <c r="G104" s="17">
        <f>G15+G18+G21+G24+G30+G33+G36+G44+G49+G52+G55+G59+G62+G65+G68+G74+G77+G89+G71+G81+G84</f>
        <v>500</v>
      </c>
      <c r="H104" s="23" t="s">
        <v>8</v>
      </c>
    </row>
    <row r="105" spans="1:8" ht="16.5" customHeight="1" thickBot="1">
      <c r="A105" s="37" t="s">
        <v>42</v>
      </c>
      <c r="B105" s="64"/>
      <c r="C105" s="64"/>
      <c r="D105" s="65"/>
      <c r="E105" s="17">
        <f>E16+E19+E22+E25+E31+E34+E50+E53+E56+E60+E63+E66+E69+E75+E78+E90+E72+E82+E85</f>
        <v>5035</v>
      </c>
      <c r="F105" s="17">
        <f>F16+F19+F22+F25+F31+F34+F50+F53+F56+F60+F63+F66+F69+F75+F78+F90+F72+F82+F85</f>
        <v>4535</v>
      </c>
      <c r="G105" s="17">
        <f>G16+G19+G22+G25+G31+G34+G50+G53+G56+G60+G63+G66+G69+G75+G78+G90+G72+G82+G85</f>
        <v>500</v>
      </c>
      <c r="H105" s="23" t="s">
        <v>8</v>
      </c>
    </row>
    <row r="108" ht="15.75">
      <c r="B108" s="24" t="s">
        <v>26</v>
      </c>
    </row>
  </sheetData>
  <sheetProtection/>
  <mergeCells count="114">
    <mergeCell ref="C83:C85"/>
    <mergeCell ref="H83:H85"/>
    <mergeCell ref="A70:A72"/>
    <mergeCell ref="B70:B72"/>
    <mergeCell ref="C70:C72"/>
    <mergeCell ref="H70:H72"/>
    <mergeCell ref="A80:A82"/>
    <mergeCell ref="G2:H2"/>
    <mergeCell ref="H42:H45"/>
    <mergeCell ref="B43:B44"/>
    <mergeCell ref="A37:D37"/>
    <mergeCell ref="C43:C44"/>
    <mergeCell ref="A41:H41"/>
    <mergeCell ref="C29:C31"/>
    <mergeCell ref="A38:H38"/>
    <mergeCell ref="A40:D40"/>
    <mergeCell ref="H32:H34"/>
    <mergeCell ref="B20:B22"/>
    <mergeCell ref="A64:A66"/>
    <mergeCell ref="B64:B66"/>
    <mergeCell ref="C64:C66"/>
    <mergeCell ref="H64:H66"/>
    <mergeCell ref="A29:A31"/>
    <mergeCell ref="H29:H31"/>
    <mergeCell ref="A32:A34"/>
    <mergeCell ref="H20:H22"/>
    <mergeCell ref="H8:H11"/>
    <mergeCell ref="B14:B16"/>
    <mergeCell ref="C14:C16"/>
    <mergeCell ref="E9:G9"/>
    <mergeCell ref="H14:H16"/>
    <mergeCell ref="D8:D11"/>
    <mergeCell ref="C20:C22"/>
    <mergeCell ref="B8:B11"/>
    <mergeCell ref="A20:A22"/>
    <mergeCell ref="B32:B34"/>
    <mergeCell ref="B48:B50"/>
    <mergeCell ref="A14:A16"/>
    <mergeCell ref="A103:D103"/>
    <mergeCell ref="A104:D104"/>
    <mergeCell ref="A105:D105"/>
    <mergeCell ref="B51:B53"/>
    <mergeCell ref="C51:C53"/>
    <mergeCell ref="A102:D102"/>
    <mergeCell ref="A96:H96"/>
    <mergeCell ref="A101:D101"/>
    <mergeCell ref="A51:A53"/>
    <mergeCell ref="H54:H56"/>
    <mergeCell ref="B5:H5"/>
    <mergeCell ref="A46:D46"/>
    <mergeCell ref="A86:D86"/>
    <mergeCell ref="A87:H87"/>
    <mergeCell ref="H48:H50"/>
    <mergeCell ref="A47:H47"/>
    <mergeCell ref="H51:H53"/>
    <mergeCell ref="B58:B60"/>
    <mergeCell ref="C32:C34"/>
    <mergeCell ref="C35:C36"/>
    <mergeCell ref="B6:H6"/>
    <mergeCell ref="A83:A85"/>
    <mergeCell ref="A17:A19"/>
    <mergeCell ref="B17:B19"/>
    <mergeCell ref="C17:C19"/>
    <mergeCell ref="H17:H19"/>
    <mergeCell ref="A35:A36"/>
    <mergeCell ref="B35:B36"/>
    <mergeCell ref="H58:H60"/>
    <mergeCell ref="A61:A63"/>
    <mergeCell ref="A23:A25"/>
    <mergeCell ref="B23:B25"/>
    <mergeCell ref="C23:C25"/>
    <mergeCell ref="A58:A60"/>
    <mergeCell ref="C58:C60"/>
    <mergeCell ref="B29:B31"/>
    <mergeCell ref="A99:H99"/>
    <mergeCell ref="A43:A44"/>
    <mergeCell ref="C48:C50"/>
    <mergeCell ref="A48:A50"/>
    <mergeCell ref="A95:C95"/>
    <mergeCell ref="A98:D98"/>
    <mergeCell ref="B80:B82"/>
    <mergeCell ref="C80:C82"/>
    <mergeCell ref="H80:H82"/>
    <mergeCell ref="B83:B85"/>
    <mergeCell ref="A54:A56"/>
    <mergeCell ref="B54:B56"/>
    <mergeCell ref="C54:C56"/>
    <mergeCell ref="H61:H63"/>
    <mergeCell ref="B61:B63"/>
    <mergeCell ref="C61:C63"/>
    <mergeCell ref="E8:G8"/>
    <mergeCell ref="H23:H25"/>
    <mergeCell ref="F10:G10"/>
    <mergeCell ref="E10:E11"/>
    <mergeCell ref="A13:H13"/>
    <mergeCell ref="C8:C11"/>
    <mergeCell ref="H35:H36"/>
    <mergeCell ref="A8:A11"/>
    <mergeCell ref="B88:B90"/>
    <mergeCell ref="A88:A90"/>
    <mergeCell ref="C88:C90"/>
    <mergeCell ref="H88:H90"/>
    <mergeCell ref="A76:A78"/>
    <mergeCell ref="B76:B78"/>
    <mergeCell ref="C76:C78"/>
    <mergeCell ref="H76:H78"/>
    <mergeCell ref="A73:A75"/>
    <mergeCell ref="B73:B75"/>
    <mergeCell ref="C73:C75"/>
    <mergeCell ref="H73:H75"/>
    <mergeCell ref="A67:A69"/>
    <mergeCell ref="B67:B69"/>
    <mergeCell ref="C67:C69"/>
    <mergeCell ref="H67:H69"/>
  </mergeCells>
  <printOptions/>
  <pageMargins left="0.3937007874015748" right="0" top="0.35433070866141736" bottom="0.1968503937007874" header="0.31496062992125984" footer="0.31496062992125984"/>
  <pageSetup fitToHeight="4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LP-500</dc:creator>
  <cp:keywords/>
  <dc:description/>
  <cp:lastModifiedBy>Admin</cp:lastModifiedBy>
  <cp:lastPrinted>2019-12-16T07:11:18Z</cp:lastPrinted>
  <dcterms:created xsi:type="dcterms:W3CDTF">2018-09-04T04:37:33Z</dcterms:created>
  <dcterms:modified xsi:type="dcterms:W3CDTF">2019-12-16T07:12:13Z</dcterms:modified>
  <cp:category/>
  <cp:version/>
  <cp:contentType/>
  <cp:contentStatus/>
</cp:coreProperties>
</file>