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6672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 " sheetId="5" r:id="rId5"/>
    <sheet name="додаток 6" sheetId="6" r:id="rId6"/>
  </sheets>
  <definedNames>
    <definedName name="_xlnm.Print_Titles" localSheetId="1">'додаток 2'!$A:$D,'додаток 2'!$10:$15</definedName>
    <definedName name="_xlnm.Print_Titles" localSheetId="2">'додаток 3'!$15:$19</definedName>
    <definedName name="_xlnm.Print_Titles" localSheetId="3">'додаток 4'!$14:$16</definedName>
    <definedName name="_xlnm.Print_Titles" localSheetId="4">'додаток 5 '!$14:$19</definedName>
    <definedName name="_xlnm.Print_Titles" localSheetId="5">'додаток 6'!$10:$18</definedName>
  </definedNames>
  <calcPr fullCalcOnLoad="1"/>
</workbook>
</file>

<file path=xl/sharedStrings.xml><?xml version="1.0" encoding="utf-8"?>
<sst xmlns="http://schemas.openxmlformats.org/spreadsheetml/2006/main" count="695" uniqueCount="310">
  <si>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</si>
  <si>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</si>
  <si>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</si>
  <si>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</si>
  <si>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</si>
  <si>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</si>
  <si>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</si>
  <si>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</si>
  <si>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</si>
  <si>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</si>
  <si>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</si>
  <si>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</si>
  <si>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</si>
  <si>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</si>
  <si>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</si>
  <si>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</si>
  <si>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</si>
  <si>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</si>
  <si>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</si>
  <si>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</si>
  <si>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</si>
  <si>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</si>
  <si>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</si>
  <si>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</si>
  <si>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0212010</t>
  </si>
  <si>
    <t>2010</t>
  </si>
  <si>
    <t>0731</t>
  </si>
  <si>
    <t>Багатопрофільна стаціонарна медична допомога населенню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</si>
  <si>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</si>
  <si>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</si>
  <si>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0212111</t>
  </si>
  <si>
    <t>2111</t>
  </si>
  <si>
    <t>0726</t>
  </si>
  <si>
    <t>0620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</si>
  <si>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</si>
  <si>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</si>
  <si>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</si>
  <si>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</si>
  <si>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</si>
  <si>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6030</t>
  </si>
  <si>
    <t>Організація благоустрою населених пунктів</t>
  </si>
  <si>
    <t>0640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</si>
  <si>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</si>
  <si>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</si>
  <si>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</si>
  <si>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</si>
  <si>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</si>
  <si>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</si>
  <si>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</si>
  <si>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7693</t>
  </si>
  <si>
    <t>0218210</t>
  </si>
  <si>
    <t>8210</t>
  </si>
  <si>
    <t>0380</t>
  </si>
  <si>
    <t>Муніципальні формування з охорони громадського порядку</t>
  </si>
  <si>
    <t>7330</t>
  </si>
  <si>
    <t>7310</t>
  </si>
  <si>
    <t>Будівництво об"єктів житлово-комунального господарства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</si>
  <si>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</si>
  <si>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</si>
  <si>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</si>
  <si>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</si>
  <si>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</si>
  <si>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</si>
  <si>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0217330</t>
  </si>
  <si>
    <t>Будівництво інших об"єктів комунальної власності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</si>
  <si>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</si>
  <si>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</si>
  <si>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</si>
  <si>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утримання архівного відділу Новокаховської міської ради</t>
  </si>
  <si>
    <t>0180</t>
  </si>
  <si>
    <t>0610000</t>
  </si>
  <si>
    <t>Відділ освіти  Новокаховської міської ради</t>
  </si>
  <si>
    <t>0160</t>
  </si>
  <si>
    <t>0611010</t>
  </si>
  <si>
    <t>1010</t>
  </si>
  <si>
    <t>0910</t>
  </si>
  <si>
    <t>Надання дошкільної освіти</t>
  </si>
  <si>
    <t>0921</t>
  </si>
  <si>
    <t>0960</t>
  </si>
  <si>
    <t>5031</t>
  </si>
  <si>
    <t>0810</t>
  </si>
  <si>
    <t>Утримання та навчально-тренувальна робота комунальних дитячо-юнацьких спортивних шкіл</t>
  </si>
  <si>
    <t>0810000</t>
  </si>
  <si>
    <t>Управління праці та соціального захисту населення Новокаховської міської ради</t>
  </si>
  <si>
    <t>Інші заходи, пов'язані з економічною діяльністю</t>
  </si>
  <si>
    <t>1010000</t>
  </si>
  <si>
    <t>Відділ культури і туризму Новокаховської міської ради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</si>
  <si>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</si>
  <si>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</si>
  <si>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</si>
  <si>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</si>
  <si>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</si>
  <si>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</si>
  <si>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</si>
  <si>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</si>
  <si>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</si>
  <si>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</si>
  <si>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</si>
  <si>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</si>
  <si>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</si>
  <si>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</si>
  <si>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</si>
  <si>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</si>
  <si>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</si>
  <si>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1110000</t>
  </si>
  <si>
    <t>Відділ у справах сім'ї, молоді, фізичної культури та спорту Новокаховської міської ради</t>
  </si>
  <si>
    <t>1110160</t>
  </si>
  <si>
    <t>1115031</t>
  </si>
  <si>
    <t>1115062</t>
  </si>
  <si>
    <t>5062</t>
  </si>
  <si>
    <t>3010000</t>
  </si>
  <si>
    <t>Управління з питань надзвичайних ситуацій та цивільного захисту населення Новокаховської міської ради</t>
  </si>
  <si>
    <t>3017693</t>
  </si>
  <si>
    <t>3110000</t>
  </si>
  <si>
    <t>Управління комунального майна, інфраструктури старостинських округів Новокаховської міської ради</t>
  </si>
  <si>
    <t>3116014</t>
  </si>
  <si>
    <t>3116030</t>
  </si>
  <si>
    <t>3116040</t>
  </si>
  <si>
    <t>6040</t>
  </si>
  <si>
    <t>Заходи, пов'язані з поліпшенням питної води</t>
  </si>
  <si>
    <t>3117310</t>
  </si>
  <si>
    <t>3117330</t>
  </si>
  <si>
    <t>Будівництво інших об'єктів  комунальної власності</t>
  </si>
  <si>
    <t>3310000</t>
  </si>
  <si>
    <t>Відділ реєстрації Новокаховської міської ради</t>
  </si>
  <si>
    <t>3310160</t>
  </si>
  <si>
    <t>3710000</t>
  </si>
  <si>
    <t>Фінансове управління Новокаховської міської ради</t>
  </si>
  <si>
    <t>УСЬОГО</t>
  </si>
  <si>
    <t>0617361</t>
  </si>
  <si>
    <t>Інші заходи, пов"язані з економічною діяльністю</t>
  </si>
  <si>
    <t>(код бюджету)</t>
  </si>
  <si>
    <t>Х</t>
  </si>
  <si>
    <t>0600000</t>
  </si>
  <si>
    <t>0800000</t>
  </si>
  <si>
    <t>1000000</t>
  </si>
  <si>
    <t>1100000</t>
  </si>
  <si>
    <t>3000000</t>
  </si>
  <si>
    <t>3100000</t>
  </si>
  <si>
    <t>3300000</t>
  </si>
  <si>
    <t>3700000</t>
  </si>
  <si>
    <t>Код</t>
  </si>
  <si>
    <t>Усього</t>
  </si>
  <si>
    <t>×</t>
  </si>
  <si>
    <t>Додаток 2</t>
  </si>
  <si>
    <t>21528000000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</si>
  <si>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</si>
  <si>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</si>
  <si>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 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</si>
  <si>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</si>
  <si>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</si>
  <si>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</si>
  <si>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</si>
  <si>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</si>
  <si>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</si>
  <si>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</si>
  <si>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</si>
  <si>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</si>
  <si>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Додаток 6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</si>
  <si>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</si>
  <si>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</si>
  <si>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</si>
  <si>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</si>
  <si>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</si>
  <si>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</si>
  <si>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</si>
  <si>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0217322</t>
  </si>
  <si>
    <t>7322</t>
  </si>
  <si>
    <t>Будівництво медичних установ та закладів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</si>
  <si>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</si>
  <si>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</si>
  <si>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</si>
  <si>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</si>
  <si>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</si>
  <si>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</si>
  <si>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</si>
  <si>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Програма фінансової підтримки підприємств комунальної власності міста Нова Каховка на 2020-2022 роки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</si>
  <si>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</si>
  <si>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</si>
  <si>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</si>
  <si>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Відділ освіти Новокаховської міської ради</t>
  </si>
  <si>
    <t xml:space="preserve">Програма розвитку освітньої галузі на 2020-2022 роки </t>
  </si>
  <si>
    <t xml:space="preserve">Пограма розвитку освітньої галузі на 2020-2022 роки </t>
  </si>
  <si>
    <t>Відділ  культури і туризму Новокаховської міської ради</t>
  </si>
  <si>
    <t>Реалізація програм і заходів в галузі туризму та курортів</t>
  </si>
  <si>
    <t>Програма розвитку фізичної культури та спорту на території Новокаховської міської територіальної громади на 2020-2022 роки</t>
  </si>
  <si>
    <t>Підтримка  спорту вищих досягнень  та організацій, які  здійснюють  фізкультурно-спортивну діяльність в регіоні</t>
  </si>
  <si>
    <t xml:space="preserve">Програма забезпечення іншої діяльності та розвитку виконавчого комітету Новокаховської міської ради на 2021 рік  </t>
  </si>
  <si>
    <t>Програма розвитку інфраструктури старостинських округів Новокаховської міської територіальної громади на 2021 рік</t>
  </si>
  <si>
    <t>Програма територіальної оборони Новокаховської територіальної громади на 2020-2022 роки</t>
  </si>
  <si>
    <t>2018-2021</t>
  </si>
  <si>
    <t>Додаток 3</t>
  </si>
  <si>
    <t>субвенція з Таврійська</t>
  </si>
  <si>
    <t>Капітальний ремонт нежитлової будівлі по вул. Історична (Леніна), 13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</si>
  <si>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</si>
  <si>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</si>
  <si>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Найменування бюджету-надавача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</si>
  <si>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</si>
  <si>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</si>
  <si>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</si>
  <si>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Керівництво і управління у відповідній сфері у містах (місті Києві), селищах, селах,  територіальних громадах</t>
  </si>
  <si>
    <t>0611021</t>
  </si>
  <si>
    <t>1021</t>
  </si>
  <si>
    <t xml:space="preserve">Надання загальної середньої освіти закладами загальної середньої освіти </t>
  </si>
  <si>
    <t>1011080</t>
  </si>
  <si>
    <t>1080</t>
  </si>
  <si>
    <t>додаткова дотація</t>
  </si>
  <si>
    <t>Первинна медична допомога населенню, що надається центрами первинної медичної  (медико-санітарної) допомоги</t>
  </si>
  <si>
    <t>7340</t>
  </si>
  <si>
    <t>Проектування, реставрація та охорона пам"яток архітектури</t>
  </si>
  <si>
    <t>0617321</t>
  </si>
  <si>
    <t>7321</t>
  </si>
  <si>
    <t>Будівництво освітніх установ та закладів</t>
  </si>
  <si>
    <t>Надання загальної середньої освіти закладами загальної середньої освіти</t>
  </si>
  <si>
    <t>Програма економічного, соціального та культурного розвитку міста Нова Каховка на 2021 рік</t>
  </si>
  <si>
    <t>Рішення Новокаховської міської ради           від 12.12.2019 р.       № 2433                      (зі змінами)</t>
  </si>
  <si>
    <t>Рішення Новокаховської міської ради           від 12.12.2019 р.       № 2428                   (зі змінами)</t>
  </si>
  <si>
    <t>Рішення Новокаховської міської ради  від 12.12.2019 р.        № 2418                 (зі змінами)</t>
  </si>
  <si>
    <t>Рішення Новокаховської міської ради  від 12.12.2019 р.        № 2435                    (зі змінами)</t>
  </si>
  <si>
    <t>Рішення Новокаховської міської ради  від 12.12.2019 р.        № 2446                      (зі змінами)</t>
  </si>
  <si>
    <t>Рішення Новокаховської міської ради  від 12.12.2019 р.        № 2446                    (зі змінами)</t>
  </si>
  <si>
    <t>Рішення Новокаховської міської ради  від 12.12.2019 р.        № 2464                   (зі змінами)</t>
  </si>
  <si>
    <t>Рішення Новокаховської міської ради  від 12.12.2019 р.        № 2472                    (зі змінами)</t>
  </si>
  <si>
    <t>Цільова  Програма розвитку культури і туризму Новокаховської міської територіальної громади на  2020-2022 роки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</si>
  <si>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</si>
  <si>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2020-2021</t>
  </si>
  <si>
    <t xml:space="preserve">до рішення    </t>
  </si>
  <si>
    <t>виконавчого комітету</t>
  </si>
  <si>
    <t>Заступник міського голови</t>
  </si>
  <si>
    <t>Л.Г. Чурсинов</t>
  </si>
  <si>
    <t xml:space="preserve">до рішення  </t>
  </si>
  <si>
    <t xml:space="preserve">до рішення   </t>
  </si>
  <si>
    <t>1017324</t>
  </si>
  <si>
    <t>7324</t>
  </si>
  <si>
    <t>Будівництво  установ та закладів культури</t>
  </si>
  <si>
    <t>0817340</t>
  </si>
  <si>
    <t>0217340</t>
  </si>
  <si>
    <t>Субвенція з місцевого бюджету державному бюджету на виконання програм соціально-економічного розвитку регіонів</t>
  </si>
  <si>
    <t>3719800</t>
  </si>
  <si>
    <t>9800</t>
  </si>
  <si>
    <t>Проект рішення Новокаховської міської ради від ________2021р. № ____</t>
  </si>
  <si>
    <t>Будівництво споруд з протиерозійного захисту по балці р. Дніпро в межах смт. Козацьке в районі перетину провулку Дніпровського та вул. Шевченко та облаштування джерела по пров. Дніпровському</t>
  </si>
  <si>
    <t>Реконструкція вуличного освітлення в с. Веселе по вул. Дорожна-Чайковського КТП №43 Бериславського району Херсонської області (проектні роботи)</t>
  </si>
  <si>
    <t>Реконструкція вуличного освітлення в с. Веселе по вул. Зарічна КТП №43 Бериславського району Херсонської області (проектні роботи)</t>
  </si>
  <si>
    <t>Реконструкція вуличного освітлення в с. Веселе по вул. Польова КТП №43 Бериславського району Херсонської області (проектні роботи)</t>
  </si>
  <si>
    <t>Реконструкція вуличного освітлення в с. Веселе по вул. Чайковського КТП №43 Бериславського району Херсонської області (проектні роботи)</t>
  </si>
  <si>
    <t>Реставраційні роботи огорожі Літнього театру м. Нова Каховка</t>
  </si>
  <si>
    <t>Реставраційні роботи нежитлової будівлі по вул. Історична (Леніна), 13</t>
  </si>
  <si>
    <t>Рішення Новокаховської міської ради  від 12.12.2019 р.        № 2435                  (зі змінами)</t>
  </si>
  <si>
    <t>Будівництво другої черги міського кладовища (проектні роботи)</t>
  </si>
  <si>
    <t>0217470</t>
  </si>
  <si>
    <t>7470</t>
  </si>
  <si>
    <t>Інша діяльність у сферів дорожнього господарства</t>
  </si>
  <si>
    <t>Зміни до додатку 3 "Розподіл видатків бюджету Новокаховської міської територіальної громади на 2021  рік"</t>
  </si>
  <si>
    <t>Зміни до додатку 5 "Міжбюджетні трансферти на 2021 рік"</t>
  </si>
  <si>
    <t>2. Показники міжбюджетних трансфертів з інших бюджетів</t>
  </si>
  <si>
    <t>Код Програмної класифікації видатків та кредитування місцевого бюджету/Код бюджету</t>
  </si>
  <si>
    <t>Найменування трансферту/ Найменування бюджету-отримувача міжбюджетного трансферту</t>
  </si>
  <si>
    <t>І. Трансферти із загального фонду бюджету</t>
  </si>
  <si>
    <t>Державний бюджет України</t>
  </si>
  <si>
    <t>ІІ. Трансферти із спеціального фонду бюджету</t>
  </si>
  <si>
    <t xml:space="preserve">                                                                          Л.Г. Чурсинов</t>
  </si>
  <si>
    <t xml:space="preserve">                                                               до рішення   </t>
  </si>
  <si>
    <t xml:space="preserve">                                                               виконавчого комітету</t>
  </si>
  <si>
    <t>Зміни до додатку 6 "Розподіл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   комунікаційної та соціальної інфраструктури за об’єктами у 2021 році"</t>
  </si>
  <si>
    <t>Зміни додатку 7 "Розподіл витрат бюджету Новокаховської міської територіальної громади на реалізацію міських програм у 2021 році"</t>
  </si>
  <si>
    <t>Рішення Новокаховської міської ради  від 21.11.2019 р.        № 2347                   (зі змінами)</t>
  </si>
  <si>
    <t>Рішення Новокаховської міської ради від 17.12.2020 р.             № 140 (зі змінами)</t>
  </si>
  <si>
    <t>Рішення Новокаховської міської ради від 24.12.2020 р.             № 169                       (зі змінами)</t>
  </si>
  <si>
    <t>Рішення Новокаховської міської ради від 17.12.2020 р.             № 154                         (зі змінами)</t>
  </si>
  <si>
    <t>Підтримка спорту вищих досягнень та організацій, які здійснюють  фізкультурно-спортивну діяльність в регіоні</t>
  </si>
  <si>
    <t>Зміни до додатку 2 "Фінансування бюджету Новокаховської міської територіальної громади на 2021 рік"</t>
  </si>
  <si>
    <t>для Головного управління ДСНС України у Херсонській області (для 17 Державної пожежно-рятувальної частини)</t>
  </si>
  <si>
    <t>для Служби судової охорони (для Територіального управління Служби судової охорони у Херсонській області)</t>
  </si>
  <si>
    <t>для Міністерства оборони України (для Новокаховського міського територіального центру комплектування та соціальної підтримки)</t>
  </si>
  <si>
    <t>для Головного управління Держпродспоживслужби в Херсонській області (для Новокаховської міської Державної лікарні ветеринарної медицини)</t>
  </si>
  <si>
    <t>Капітальний ремонт огорожі Літнього театру м. Нова Каховка</t>
  </si>
  <si>
    <t>Програма "Нова Каховка - Безпечне  місто 2021-2023"</t>
  </si>
  <si>
    <t>Капітальний ремонт нежитлової будівлі в с. Обривка по вул. Ювілейна, 27 (внутрішні роботи)</t>
  </si>
  <si>
    <t xml:space="preserve">                                                               Додаток 4</t>
  </si>
  <si>
    <t>Додаток 5</t>
  </si>
  <si>
    <t>Рішення Новокаховської міської ріди від 20.12.2018 р.                    № 1626                          (зі змінами)</t>
  </si>
  <si>
    <t>Рішення Новокаховської міської ради  від 12.12.2019 р.                № 2418                    (зі змінами)</t>
  </si>
  <si>
    <t>Рішення Новокаховської міської ради від 20.12.2018 р.                   № 1625                   (зі змінами)</t>
  </si>
  <si>
    <t>Рішення Новокаховської міської ріди від 20.12.2018 р.                      № 1626                   (зі змінами)</t>
  </si>
  <si>
    <t>Надання кредитів</t>
  </si>
  <si>
    <t>Повернення кредитів</t>
  </si>
  <si>
    <t>Кредитування, усього</t>
  </si>
  <si>
    <t>разом</t>
  </si>
  <si>
    <t>Зміни до додатку 4 "Кредитування бюджету Новокаховської міської територіальної громади у 2021 році"</t>
  </si>
  <si>
    <t>Додаток 1</t>
  </si>
  <si>
    <t>0218861</t>
  </si>
  <si>
    <t>8861</t>
  </si>
  <si>
    <t>Надання бюджетних позичок суб'єктам господарювання</t>
  </si>
  <si>
    <t>0218862</t>
  </si>
  <si>
    <t>8862</t>
  </si>
  <si>
    <t>Повернення бюджетних позичок, наданих суб'єктам господарювання</t>
  </si>
  <si>
    <t>0218410</t>
  </si>
  <si>
    <t>8410</t>
  </si>
  <si>
    <t>0830</t>
  </si>
  <si>
    <t>Фінансова підтримка засобів масової інформації</t>
  </si>
  <si>
    <t xml:space="preserve">Програми підтримки та реалізації стратегічних ініціатив розвитку Новокаховської міської територіальної громади на 2021-2023 роки </t>
  </si>
  <si>
    <t>Рішення Новокаховської міської ради  від 12.12.2019 р.                                 № 2418                        (зі змінами)</t>
  </si>
  <si>
    <t>Рішення Новокаховської міської ради  від 12.12.2019 р.                                    № 2418                        (зі змінами)</t>
  </si>
  <si>
    <t>Рішення Новокаховської міської ради  від 12.12.2019 р.                                            № 2418                         (зі змінами)</t>
  </si>
  <si>
    <t>від  11.03.2021 року № 139</t>
  </si>
  <si>
    <t>від 11.03. 2021 року № 139</t>
  </si>
  <si>
    <t xml:space="preserve">                                                               від 11.03. 2021 року № 139</t>
  </si>
  <si>
    <t>від11.03.2021 року № 139</t>
  </si>
  <si>
    <t>від 11.03.2021 року № 139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</si>
</sst>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.00\ &quot;грн.&quot;_-;\-* #,##0.00\ &quot;грн.&quot;_-;_-* &quot;-&quot;??\ &quot;грн.&quot;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"/>
    <numFmt numFmtId="203" formatCode="0.0000"/>
    <numFmt numFmtId="204" formatCode="0.000"/>
    <numFmt numFmtId="205" formatCode="#,##0_ ;\-#,##0\ "/>
    <numFmt numFmtId="206" formatCode="0.0000000"/>
    <numFmt numFmtId="207" formatCode="0.000000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9"/>
      <name val="Times New Roman"/>
      <family val="1"/>
    </font>
    <font>
      <b/>
      <sz val="22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3"/>
      <name val="Arial Cyr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23"/>
      <color indexed="8"/>
      <name val="Times New Roman"/>
      <family val="1"/>
    </font>
    <font>
      <b/>
      <sz val="23"/>
      <color indexed="8"/>
      <name val="Times New Roman"/>
      <family val="1"/>
    </font>
    <font>
      <sz val="21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8"/>
      <name val="Times New Roman"/>
      <family val="1"/>
    </font>
    <font>
      <sz val="19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" fillId="0" borderId="0">
      <alignment vertical="top"/>
      <protection/>
    </xf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205" fontId="12" fillId="0" borderId="0" xfId="0" applyNumberFormat="1" applyFont="1" applyAlignment="1">
      <alignment/>
    </xf>
    <xf numFmtId="3" fontId="14" fillId="0" borderId="10" xfId="0" applyNumberFormat="1" applyFont="1" applyFill="1" applyBorder="1" applyAlignment="1">
      <alignment vertical="center"/>
    </xf>
    <xf numFmtId="205" fontId="13" fillId="0" borderId="10" xfId="0" applyNumberFormat="1" applyFont="1" applyBorder="1" applyAlignment="1">
      <alignment/>
    </xf>
    <xf numFmtId="205" fontId="3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205" fontId="1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wrapText="1"/>
      <protection/>
    </xf>
    <xf numFmtId="0" fontId="18" fillId="0" borderId="10" xfId="58" applyFont="1" applyBorder="1" applyAlignment="1">
      <alignment horizontal="center"/>
      <protection/>
    </xf>
    <xf numFmtId="0" fontId="18" fillId="0" borderId="10" xfId="58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10" xfId="68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200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200" fontId="17" fillId="0" borderId="10" xfId="0" applyNumberFormat="1" applyFont="1" applyFill="1" applyBorder="1" applyAlignment="1">
      <alignment vertical="center" wrapText="1"/>
    </xf>
    <xf numFmtId="200" fontId="17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>
      <alignment horizontal="left" vertical="center" wrapText="1" shrinkToFit="1"/>
    </xf>
    <xf numFmtId="0" fontId="30" fillId="0" borderId="10" xfId="0" applyFont="1" applyFill="1" applyBorder="1" applyAlignment="1">
      <alignment horizontal="left" vertical="center" wrapText="1" shrinkToFit="1"/>
    </xf>
    <xf numFmtId="49" fontId="30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0" fontId="30" fillId="0" borderId="0" xfId="0" applyFont="1" applyAlignment="1">
      <alignment horizontal="center" wrapText="1"/>
    </xf>
    <xf numFmtId="3" fontId="2" fillId="0" borderId="11" xfId="68" applyNumberFormat="1" applyFont="1" applyFill="1" applyBorder="1" applyAlignment="1" applyProtection="1">
      <alignment horizontal="center" vertical="center"/>
      <protection/>
    </xf>
    <xf numFmtId="3" fontId="2" fillId="0" borderId="10" xfId="68" applyNumberFormat="1" applyFont="1" applyFill="1" applyBorder="1" applyAlignment="1" applyProtection="1">
      <alignment horizontal="center" vertical="center"/>
      <protection/>
    </xf>
    <xf numFmtId="3" fontId="18" fillId="0" borderId="10" xfId="68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/>
    </xf>
    <xf numFmtId="205" fontId="9" fillId="0" borderId="10" xfId="68" applyNumberFormat="1" applyFont="1" applyFill="1" applyBorder="1" applyAlignment="1">
      <alignment vertical="center" wrapText="1"/>
    </xf>
    <xf numFmtId="205" fontId="13" fillId="0" borderId="10" xfId="68" applyNumberFormat="1" applyFont="1" applyFill="1" applyBorder="1" applyAlignment="1">
      <alignment vertical="center" wrapText="1"/>
    </xf>
    <xf numFmtId="205" fontId="13" fillId="0" borderId="10" xfId="0" applyNumberFormat="1" applyFont="1" applyFill="1" applyBorder="1" applyAlignment="1">
      <alignment vertical="center"/>
    </xf>
    <xf numFmtId="205" fontId="14" fillId="0" borderId="10" xfId="68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/>
    </xf>
    <xf numFmtId="0" fontId="19" fillId="0" borderId="10" xfId="54" applyFont="1" applyFill="1" applyBorder="1" applyAlignment="1">
      <alignment vertical="center" wrapText="1"/>
      <protection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205" fontId="13" fillId="0" borderId="10" xfId="68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3" fontId="27" fillId="0" borderId="10" xfId="68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3" fontId="27" fillId="0" borderId="10" xfId="68" applyNumberFormat="1" applyFont="1" applyFill="1" applyBorder="1" applyAlignment="1">
      <alignment horizontal="center" vertical="center"/>
    </xf>
    <xf numFmtId="3" fontId="4" fillId="0" borderId="10" xfId="68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201" fontId="17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3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3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3" fontId="17" fillId="0" borderId="10" xfId="68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3" fontId="30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3" fontId="33" fillId="0" borderId="10" xfId="49" applyNumberFormat="1" applyFont="1" applyFill="1" applyBorder="1" applyAlignment="1">
      <alignment horizontal="center" vertical="center"/>
      <protection/>
    </xf>
    <xf numFmtId="3" fontId="17" fillId="0" borderId="10" xfId="49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/>
    </xf>
    <xf numFmtId="49" fontId="22" fillId="0" borderId="15" xfId="0" applyNumberFormat="1" applyFont="1" applyBorder="1" applyAlignment="1">
      <alignment horizontal="center" wrapText="1"/>
    </xf>
    <xf numFmtId="0" fontId="17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/>
    </xf>
    <xf numFmtId="0" fontId="14" fillId="0" borderId="10" xfId="0" applyFont="1" applyBorder="1" applyAlignment="1">
      <alignment wrapText="1"/>
    </xf>
    <xf numFmtId="3" fontId="17" fillId="0" borderId="10" xfId="0" applyNumberFormat="1" applyFont="1" applyFill="1" applyBorder="1" applyAlignment="1">
      <alignment horizontal="center" vertical="center" wrapText="1"/>
    </xf>
    <xf numFmtId="201" fontId="17" fillId="0" borderId="10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1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7" fillId="0" borderId="10" xfId="68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68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3" fontId="27" fillId="0" borderId="10" xfId="0" applyNumberFormat="1" applyFont="1" applyBorder="1" applyAlignment="1">
      <alignment horizontal="center" vertical="top" wrapText="1"/>
    </xf>
    <xf numFmtId="205" fontId="4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8" fillId="0" borderId="17" xfId="58" applyFont="1" applyBorder="1" applyAlignment="1">
      <alignment wrapText="1"/>
      <protection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00" fontId="17" fillId="0" borderId="12" xfId="0" applyNumberFormat="1" applyFont="1" applyFill="1" applyBorder="1" applyAlignment="1" applyProtection="1">
      <alignment vertical="center" wrapText="1"/>
      <protection/>
    </xf>
    <xf numFmtId="200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17" fillId="0" borderId="12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D13" sqref="D13:D14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2.125" style="0" bestFit="1" customWidth="1"/>
    <col min="4" max="4" width="17.125" style="0" customWidth="1"/>
    <col min="5" max="5" width="17.50390625" style="0" customWidth="1"/>
    <col min="6" max="6" width="17.625" style="0" customWidth="1"/>
  </cols>
  <sheetData>
    <row r="1" ht="21">
      <c r="E1" s="133" t="s">
        <v>290</v>
      </c>
    </row>
    <row r="2" spans="5:7" ht="21">
      <c r="E2" s="134" t="s">
        <v>230</v>
      </c>
      <c r="G2" s="39"/>
    </row>
    <row r="3" ht="21">
      <c r="E3" s="134" t="s">
        <v>227</v>
      </c>
    </row>
    <row r="4" ht="21">
      <c r="E4" s="133" t="s">
        <v>308</v>
      </c>
    </row>
    <row r="5" ht="13.5">
      <c r="F5" s="40"/>
    </row>
    <row r="7" spans="1:6" ht="45.75" customHeight="1">
      <c r="A7" s="212" t="s">
        <v>271</v>
      </c>
      <c r="B7" s="212"/>
      <c r="C7" s="212"/>
      <c r="D7" s="212"/>
      <c r="E7" s="212"/>
      <c r="F7" s="212"/>
    </row>
    <row r="8" spans="1:6" ht="15">
      <c r="A8" s="22"/>
      <c r="B8" s="22"/>
      <c r="C8" s="22"/>
      <c r="D8" s="22"/>
      <c r="E8" s="22"/>
      <c r="F8" s="22"/>
    </row>
    <row r="9" spans="1:6" ht="15">
      <c r="A9" s="41" t="s">
        <v>145</v>
      </c>
      <c r="B9" s="22"/>
      <c r="C9" s="22"/>
      <c r="D9" s="22"/>
      <c r="E9" s="22"/>
      <c r="F9" s="22"/>
    </row>
    <row r="10" ht="12.75">
      <c r="A10" s="42" t="s">
        <v>131</v>
      </c>
    </row>
    <row r="11" spans="1:6" ht="12.75">
      <c r="A11" s="37"/>
      <c r="F11" s="43" t="s">
        <v>0</v>
      </c>
    </row>
    <row r="12" ht="13.5" thickBot="1"/>
    <row r="13" spans="1:6" ht="26.25" customHeight="1" thickBot="1">
      <c r="A13" s="213" t="s">
        <v>141</v>
      </c>
      <c r="B13" s="213" t="s">
        <v>146</v>
      </c>
      <c r="C13" s="213" t="s">
        <v>142</v>
      </c>
      <c r="D13" s="213" t="s">
        <v>1</v>
      </c>
      <c r="E13" s="215" t="s">
        <v>2</v>
      </c>
      <c r="F13" s="216"/>
    </row>
    <row r="14" spans="1:6" ht="39" customHeight="1" thickBot="1">
      <c r="A14" s="214"/>
      <c r="B14" s="214"/>
      <c r="C14" s="214"/>
      <c r="D14" s="214"/>
      <c r="E14" s="44" t="s">
        <v>3</v>
      </c>
      <c r="F14" s="44" t="s">
        <v>4</v>
      </c>
    </row>
    <row r="15" spans="1:6" ht="15.75" thickBot="1">
      <c r="A15" s="44">
        <v>1</v>
      </c>
      <c r="B15" s="44">
        <v>2</v>
      </c>
      <c r="C15" s="44">
        <v>3</v>
      </c>
      <c r="D15" s="44">
        <v>4</v>
      </c>
      <c r="E15" s="44">
        <v>5</v>
      </c>
      <c r="F15" s="44">
        <v>6</v>
      </c>
    </row>
    <row r="16" spans="1:6" ht="16.5" customHeight="1">
      <c r="A16" s="205" t="s">
        <v>147</v>
      </c>
      <c r="B16" s="206"/>
      <c r="C16" s="207"/>
      <c r="D16" s="207"/>
      <c r="E16" s="207"/>
      <c r="F16" s="208"/>
    </row>
    <row r="17" spans="1:6" ht="15">
      <c r="A17" s="45">
        <v>200000</v>
      </c>
      <c r="B17" s="5" t="s">
        <v>148</v>
      </c>
      <c r="C17" s="176">
        <f>D17+E17</f>
        <v>10908050</v>
      </c>
      <c r="D17" s="88">
        <f>D18</f>
        <v>5797789</v>
      </c>
      <c r="E17" s="88">
        <f>E18</f>
        <v>5110261</v>
      </c>
      <c r="F17" s="88">
        <f>F18</f>
        <v>5110261</v>
      </c>
    </row>
    <row r="18" spans="1:6" ht="30.75">
      <c r="A18" s="46">
        <v>208000</v>
      </c>
      <c r="B18" s="47" t="s">
        <v>149</v>
      </c>
      <c r="C18" s="176">
        <f>D18+E18</f>
        <v>10908050</v>
      </c>
      <c r="D18" s="89">
        <f>D20+D19</f>
        <v>5797789</v>
      </c>
      <c r="E18" s="89">
        <f>E20+E19</f>
        <v>5110261</v>
      </c>
      <c r="F18" s="89">
        <f>F20+F19</f>
        <v>5110261</v>
      </c>
    </row>
    <row r="19" spans="1:6" ht="15">
      <c r="A19" s="46">
        <v>208100</v>
      </c>
      <c r="B19" s="47" t="s">
        <v>150</v>
      </c>
      <c r="C19" s="176">
        <f>D19+E19</f>
        <v>10908050</v>
      </c>
      <c r="D19" s="89">
        <v>6228185</v>
      </c>
      <c r="E19" s="89">
        <f>F19</f>
        <v>4679865</v>
      </c>
      <c r="F19" s="89">
        <v>4679865</v>
      </c>
    </row>
    <row r="20" spans="1:6" ht="35.25" customHeight="1">
      <c r="A20" s="46">
        <v>208400</v>
      </c>
      <c r="B20" s="47" t="s">
        <v>151</v>
      </c>
      <c r="C20" s="176"/>
      <c r="D20" s="89">
        <v>-430396</v>
      </c>
      <c r="E20" s="89">
        <f>F20</f>
        <v>430396</v>
      </c>
      <c r="F20" s="89">
        <v>430396</v>
      </c>
    </row>
    <row r="21" spans="1:6" ht="16.5" customHeight="1">
      <c r="A21" s="48" t="s">
        <v>132</v>
      </c>
      <c r="B21" s="49" t="s">
        <v>152</v>
      </c>
      <c r="C21" s="177">
        <f>D21+E21</f>
        <v>10908050</v>
      </c>
      <c r="D21" s="90">
        <f>D17</f>
        <v>5797789</v>
      </c>
      <c r="E21" s="90">
        <f>E17</f>
        <v>5110261</v>
      </c>
      <c r="F21" s="90">
        <f>F17</f>
        <v>5110261</v>
      </c>
    </row>
    <row r="22" spans="1:6" ht="13.5">
      <c r="A22" s="209" t="s">
        <v>153</v>
      </c>
      <c r="B22" s="210"/>
      <c r="C22" s="210"/>
      <c r="D22" s="210"/>
      <c r="E22" s="210"/>
      <c r="F22" s="211"/>
    </row>
    <row r="23" spans="1:6" ht="15">
      <c r="A23" s="46">
        <v>600000</v>
      </c>
      <c r="B23" s="47" t="s">
        <v>154</v>
      </c>
      <c r="C23" s="176">
        <f>D23+E23</f>
        <v>10908050</v>
      </c>
      <c r="D23" s="88">
        <f>D24</f>
        <v>5797789</v>
      </c>
      <c r="E23" s="88">
        <f>E24</f>
        <v>5110261</v>
      </c>
      <c r="F23" s="88">
        <f>F24</f>
        <v>5110261</v>
      </c>
    </row>
    <row r="24" spans="1:6" ht="15">
      <c r="A24" s="46">
        <v>602000</v>
      </c>
      <c r="B24" s="47" t="s">
        <v>155</v>
      </c>
      <c r="C24" s="176">
        <f>D24+E24</f>
        <v>10908050</v>
      </c>
      <c r="D24" s="89">
        <f>D26+D25</f>
        <v>5797789</v>
      </c>
      <c r="E24" s="89">
        <f>E26+E25</f>
        <v>5110261</v>
      </c>
      <c r="F24" s="89">
        <f>F26+F25</f>
        <v>5110261</v>
      </c>
    </row>
    <row r="25" spans="1:6" ht="15">
      <c r="A25" s="46">
        <v>602100</v>
      </c>
      <c r="B25" s="47" t="s">
        <v>150</v>
      </c>
      <c r="C25" s="176">
        <f>D25+E25</f>
        <v>10908050</v>
      </c>
      <c r="D25" s="89">
        <v>6228185</v>
      </c>
      <c r="E25" s="89">
        <f>F25</f>
        <v>4679865</v>
      </c>
      <c r="F25" s="89">
        <v>4679865</v>
      </c>
    </row>
    <row r="26" spans="1:6" ht="30" customHeight="1">
      <c r="A26" s="46">
        <v>602400</v>
      </c>
      <c r="B26" s="47" t="s">
        <v>151</v>
      </c>
      <c r="C26" s="176"/>
      <c r="D26" s="89">
        <v>-430396</v>
      </c>
      <c r="E26" s="89">
        <f>F26</f>
        <v>430396</v>
      </c>
      <c r="F26" s="89">
        <v>430396</v>
      </c>
    </row>
    <row r="27" spans="1:6" ht="15">
      <c r="A27" s="48" t="s">
        <v>132</v>
      </c>
      <c r="B27" s="49" t="s">
        <v>152</v>
      </c>
      <c r="C27" s="177">
        <f>D27+E27</f>
        <v>10908050</v>
      </c>
      <c r="D27" s="90">
        <f>D23</f>
        <v>5797789</v>
      </c>
      <c r="E27" s="90">
        <f>E23</f>
        <v>5110261</v>
      </c>
      <c r="F27" s="90">
        <f>F23</f>
        <v>5110261</v>
      </c>
    </row>
    <row r="31" spans="1:5" ht="18">
      <c r="A31" s="33"/>
      <c r="B31" s="33" t="s">
        <v>228</v>
      </c>
      <c r="C31" s="33"/>
      <c r="D31" s="33"/>
      <c r="E31" s="33" t="s">
        <v>229</v>
      </c>
    </row>
  </sheetData>
  <sheetProtection/>
  <mergeCells count="8">
    <mergeCell ref="A16:F16"/>
    <mergeCell ref="A22:F22"/>
    <mergeCell ref="A7:F7"/>
    <mergeCell ref="A13:A14"/>
    <mergeCell ref="B13:B14"/>
    <mergeCell ref="C13:C14"/>
    <mergeCell ref="D13:D14"/>
    <mergeCell ref="E13:F13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8"/>
  <sheetViews>
    <sheetView showZeros="0" showOutlineSymbols="0" zoomScale="50" zoomScaleNormal="50" zoomScalePageLayoutView="0" workbookViewId="0" topLeftCell="P1">
      <selection activeCell="Z4" sqref="Z4"/>
    </sheetView>
  </sheetViews>
  <sheetFormatPr defaultColWidth="9.125" defaultRowHeight="12.75"/>
  <cols>
    <col min="1" max="1" width="26.50390625" style="1" customWidth="1"/>
    <col min="2" max="2" width="24.50390625" style="1" customWidth="1"/>
    <col min="3" max="3" width="28.875" style="1" customWidth="1"/>
    <col min="4" max="4" width="46.125" style="1" customWidth="1"/>
    <col min="5" max="5" width="21.125" style="1" hidden="1" customWidth="1"/>
    <col min="6" max="6" width="26.50390625" style="1" hidden="1" customWidth="1"/>
    <col min="7" max="7" width="0" style="1" hidden="1" customWidth="1"/>
    <col min="8" max="8" width="19.00390625" style="1" hidden="1" customWidth="1"/>
    <col min="9" max="9" width="23.00390625" style="1" hidden="1" customWidth="1"/>
    <col min="10" max="10" width="21.625" style="1" hidden="1" customWidth="1"/>
    <col min="11" max="11" width="20.50390625" style="1" hidden="1" customWidth="1"/>
    <col min="12" max="12" width="26.375" style="1" hidden="1" customWidth="1"/>
    <col min="13" max="13" width="26.125" style="1" hidden="1" customWidth="1"/>
    <col min="14" max="14" width="22.125" style="1" hidden="1" customWidth="1"/>
    <col min="15" max="15" width="35.00390625" style="1" hidden="1" customWidth="1"/>
    <col min="16" max="16" width="26.50390625" style="1" bestFit="1" customWidth="1"/>
    <col min="17" max="17" width="26.50390625" style="1" customWidth="1"/>
    <col min="18" max="18" width="25.625" style="1" customWidth="1"/>
    <col min="19" max="19" width="23.125" style="1" customWidth="1"/>
    <col min="20" max="20" width="19.50390625" style="1" customWidth="1"/>
    <col min="21" max="21" width="23.125" style="1" customWidth="1"/>
    <col min="22" max="22" width="23.00390625" style="1" customWidth="1"/>
    <col min="23" max="23" width="23.125" style="1" customWidth="1"/>
    <col min="24" max="24" width="21.00390625" style="1" customWidth="1"/>
    <col min="25" max="25" width="21.50390625" style="1" customWidth="1"/>
    <col min="26" max="26" width="24.125" style="1" customWidth="1"/>
    <col min="27" max="27" width="25.50390625" style="1" customWidth="1"/>
    <col min="28" max="16384" width="9.125" style="1" customWidth="1"/>
  </cols>
  <sheetData>
    <row r="1" spans="26:27" ht="28.5">
      <c r="Z1" s="135" t="s">
        <v>144</v>
      </c>
      <c r="AA1" s="126"/>
    </row>
    <row r="2" spans="26:27" ht="28.5">
      <c r="Z2" s="136" t="s">
        <v>231</v>
      </c>
      <c r="AA2" s="126"/>
    </row>
    <row r="3" spans="26:27" ht="28.5">
      <c r="Z3" s="136" t="s">
        <v>227</v>
      </c>
      <c r="AA3" s="126"/>
    </row>
    <row r="4" spans="26:27" ht="26.25" customHeight="1">
      <c r="Z4" s="135" t="s">
        <v>309</v>
      </c>
      <c r="AA4" s="126"/>
    </row>
    <row r="5" ht="39.75" customHeight="1"/>
    <row r="6" ht="50.25" customHeight="1"/>
    <row r="7" spans="2:25" ht="48" customHeight="1">
      <c r="B7" s="23"/>
      <c r="C7" s="23"/>
      <c r="D7" s="226" t="s">
        <v>253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</row>
    <row r="8" spans="1:16" ht="22.5">
      <c r="A8" s="127">
        <v>21528000000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27" ht="16.5" customHeight="1">
      <c r="A9" s="128" t="s">
        <v>131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Z9" s="3"/>
      <c r="AA9" s="3"/>
    </row>
    <row r="10" spans="1:27" ht="26.25" customHeight="1">
      <c r="A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6"/>
      <c r="Y10" s="3"/>
      <c r="Z10" s="3"/>
      <c r="AA10" s="24" t="s">
        <v>0</v>
      </c>
    </row>
    <row r="11" spans="1:27" ht="54" customHeight="1">
      <c r="A11" s="217" t="s">
        <v>12</v>
      </c>
      <c r="B11" s="217" t="s">
        <v>13</v>
      </c>
      <c r="C11" s="217" t="s">
        <v>5</v>
      </c>
      <c r="D11" s="217" t="s">
        <v>14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2" t="s">
        <v>6</v>
      </c>
      <c r="O11" s="10"/>
      <c r="P11" s="228" t="s">
        <v>1</v>
      </c>
      <c r="Q11" s="230"/>
      <c r="R11" s="230"/>
      <c r="S11" s="230"/>
      <c r="T11" s="230"/>
      <c r="U11" s="220" t="s">
        <v>2</v>
      </c>
      <c r="V11" s="221"/>
      <c r="W11" s="221"/>
      <c r="X11" s="221"/>
      <c r="Y11" s="221"/>
      <c r="Z11" s="222"/>
      <c r="AA11" s="228" t="s">
        <v>6</v>
      </c>
    </row>
    <row r="12" spans="1:27" ht="12.75" customHeight="1">
      <c r="A12" s="218"/>
      <c r="B12" s="218"/>
      <c r="C12" s="218"/>
      <c r="D12" s="218"/>
      <c r="E12" s="231"/>
      <c r="F12" s="231"/>
      <c r="G12" s="231"/>
      <c r="H12" s="231"/>
      <c r="I12" s="231"/>
      <c r="J12" s="231"/>
      <c r="K12" s="231"/>
      <c r="L12" s="231"/>
      <c r="M12" s="231"/>
      <c r="N12" s="233"/>
      <c r="O12" s="17"/>
      <c r="P12" s="230"/>
      <c r="Q12" s="230"/>
      <c r="R12" s="230"/>
      <c r="S12" s="230"/>
      <c r="T12" s="230"/>
      <c r="U12" s="223"/>
      <c r="V12" s="224"/>
      <c r="W12" s="224"/>
      <c r="X12" s="224"/>
      <c r="Y12" s="224"/>
      <c r="Z12" s="225"/>
      <c r="AA12" s="229"/>
    </row>
    <row r="13" spans="1:27" ht="36" customHeight="1">
      <c r="A13" s="218"/>
      <c r="B13" s="218"/>
      <c r="C13" s="218"/>
      <c r="D13" s="218"/>
      <c r="E13" s="228" t="s">
        <v>8</v>
      </c>
      <c r="F13" s="229"/>
      <c r="G13" s="228" t="s">
        <v>9</v>
      </c>
      <c r="H13" s="228" t="s">
        <v>3</v>
      </c>
      <c r="I13" s="228" t="s">
        <v>4</v>
      </c>
      <c r="J13" s="228" t="s">
        <v>7</v>
      </c>
      <c r="K13" s="228" t="s">
        <v>8</v>
      </c>
      <c r="L13" s="229"/>
      <c r="M13" s="228" t="s">
        <v>9</v>
      </c>
      <c r="N13" s="233"/>
      <c r="O13" s="228" t="s">
        <v>3</v>
      </c>
      <c r="P13" s="228" t="s">
        <v>3</v>
      </c>
      <c r="Q13" s="228" t="s">
        <v>7</v>
      </c>
      <c r="R13" s="228" t="s">
        <v>8</v>
      </c>
      <c r="S13" s="229"/>
      <c r="T13" s="228" t="s">
        <v>9</v>
      </c>
      <c r="U13" s="228" t="s">
        <v>3</v>
      </c>
      <c r="V13" s="228" t="s">
        <v>4</v>
      </c>
      <c r="W13" s="228" t="s">
        <v>7</v>
      </c>
      <c r="X13" s="228" t="s">
        <v>8</v>
      </c>
      <c r="Y13" s="229"/>
      <c r="Z13" s="228" t="s">
        <v>9</v>
      </c>
      <c r="AA13" s="229"/>
    </row>
    <row r="14" spans="1:27" ht="220.5" customHeight="1">
      <c r="A14" s="219"/>
      <c r="B14" s="219"/>
      <c r="C14" s="219"/>
      <c r="D14" s="219"/>
      <c r="E14" s="32" t="s">
        <v>10</v>
      </c>
      <c r="F14" s="32" t="s">
        <v>11</v>
      </c>
      <c r="G14" s="229"/>
      <c r="H14" s="229"/>
      <c r="I14" s="229"/>
      <c r="J14" s="229"/>
      <c r="K14" s="32" t="s">
        <v>10</v>
      </c>
      <c r="L14" s="32" t="s">
        <v>11</v>
      </c>
      <c r="M14" s="229"/>
      <c r="N14" s="233"/>
      <c r="O14" s="228"/>
      <c r="P14" s="229"/>
      <c r="Q14" s="229"/>
      <c r="R14" s="32" t="s">
        <v>10</v>
      </c>
      <c r="S14" s="32" t="s">
        <v>11</v>
      </c>
      <c r="T14" s="229"/>
      <c r="U14" s="229"/>
      <c r="V14" s="229"/>
      <c r="W14" s="229"/>
      <c r="X14" s="32" t="s">
        <v>10</v>
      </c>
      <c r="Y14" s="32" t="s">
        <v>11</v>
      </c>
      <c r="Z14" s="229"/>
      <c r="AA14" s="229"/>
    </row>
    <row r="15" spans="1:27" s="5" customFormat="1" ht="22.5">
      <c r="A15" s="30">
        <v>1</v>
      </c>
      <c r="B15" s="30">
        <v>2</v>
      </c>
      <c r="C15" s="30">
        <v>3</v>
      </c>
      <c r="D15" s="30">
        <v>4</v>
      </c>
      <c r="E15" s="31">
        <v>10</v>
      </c>
      <c r="F15" s="31">
        <v>11</v>
      </c>
      <c r="G15" s="31"/>
      <c r="H15" s="31">
        <v>12</v>
      </c>
      <c r="I15" s="31">
        <v>13</v>
      </c>
      <c r="J15" s="31">
        <v>14</v>
      </c>
      <c r="K15" s="31">
        <v>15</v>
      </c>
      <c r="L15" s="31">
        <v>16</v>
      </c>
      <c r="M15" s="31"/>
      <c r="N15" s="31">
        <v>17</v>
      </c>
      <c r="O15" s="31"/>
      <c r="P15" s="31">
        <v>5</v>
      </c>
      <c r="Q15" s="31">
        <v>6</v>
      </c>
      <c r="R15" s="31">
        <v>7</v>
      </c>
      <c r="S15" s="31">
        <v>8</v>
      </c>
      <c r="T15" s="31">
        <v>9</v>
      </c>
      <c r="U15" s="31">
        <v>10</v>
      </c>
      <c r="V15" s="31">
        <v>11</v>
      </c>
      <c r="W15" s="31">
        <v>12</v>
      </c>
      <c r="X15" s="31">
        <v>13</v>
      </c>
      <c r="Y15" s="31">
        <v>14</v>
      </c>
      <c r="Z15" s="31">
        <v>15</v>
      </c>
      <c r="AA15" s="31">
        <v>16</v>
      </c>
    </row>
    <row r="16" spans="1:27" s="4" customFormat="1" ht="72" hidden="1">
      <c r="A16" s="7" t="s">
        <v>15</v>
      </c>
      <c r="B16" s="7"/>
      <c r="C16" s="7"/>
      <c r="D16" s="6" t="s">
        <v>16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4" customFormat="1" ht="84">
      <c r="A17" s="11" t="s">
        <v>15</v>
      </c>
      <c r="B17" s="11"/>
      <c r="C17" s="11"/>
      <c r="D17" s="12" t="s">
        <v>16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8">
        <f>P18</f>
        <v>4499918</v>
      </c>
      <c r="Q17" s="98">
        <f aca="true" t="shared" si="0" ref="Q17:AA17">Q18</f>
        <v>4499918</v>
      </c>
      <c r="R17" s="98">
        <f t="shared" si="0"/>
        <v>0</v>
      </c>
      <c r="S17" s="98">
        <f t="shared" si="0"/>
        <v>68790</v>
      </c>
      <c r="T17" s="98">
        <f t="shared" si="0"/>
        <v>0</v>
      </c>
      <c r="U17" s="98">
        <f t="shared" si="0"/>
        <v>3692445</v>
      </c>
      <c r="V17" s="98">
        <f t="shared" si="0"/>
        <v>3692445</v>
      </c>
      <c r="W17" s="98">
        <f t="shared" si="0"/>
        <v>0</v>
      </c>
      <c r="X17" s="98">
        <f t="shared" si="0"/>
        <v>0</v>
      </c>
      <c r="Y17" s="98">
        <f t="shared" si="0"/>
        <v>0</v>
      </c>
      <c r="Z17" s="98">
        <f t="shared" si="0"/>
        <v>3692445</v>
      </c>
      <c r="AA17" s="98">
        <f t="shared" si="0"/>
        <v>8192363</v>
      </c>
    </row>
    <row r="18" spans="1:27" s="4" customFormat="1" ht="97.5" customHeight="1">
      <c r="A18" s="11" t="s">
        <v>17</v>
      </c>
      <c r="B18" s="11"/>
      <c r="C18" s="11"/>
      <c r="D18" s="12" t="s">
        <v>16</v>
      </c>
      <c r="E18" s="96" t="e">
        <f>E19+E23+E27+#REF!+#REF!+#REF!+#REF!+#REF!+#REF!+E30+#REF!+#REF!+E31+#REF!+#REF!+#REF!+E36+#REF!+E39+E40+#REF!+#REF!+#REF!</f>
        <v>#REF!</v>
      </c>
      <c r="F18" s="96" t="e">
        <f>F19+F23+F27+#REF!+#REF!+#REF!+#REF!+#REF!+#REF!+F30+#REF!+#REF!+F31+#REF!+#REF!+#REF!+F36+#REF!+F39+F40+#REF!+#REF!+#REF!</f>
        <v>#REF!</v>
      </c>
      <c r="G18" s="96" t="e">
        <f>G19+G23+G27+#REF!+#REF!+#REF!+#REF!+#REF!+#REF!+G30+#REF!+#REF!+G31+#REF!+#REF!+#REF!+G36+#REF!+G39+G40+#REF!+#REF!+#REF!</f>
        <v>#REF!</v>
      </c>
      <c r="H18" s="96" t="e">
        <f>H19+H23+H27+#REF!+#REF!+#REF!+#REF!+#REF!+#REF!+H30+#REF!+#REF!+H31+#REF!+#REF!+#REF!+H36+#REF!+H39+H40+#REF!+#REF!+#REF!</f>
        <v>#REF!</v>
      </c>
      <c r="I18" s="96" t="e">
        <f>I19+I23+I27+#REF!+#REF!+#REF!+#REF!+#REF!+#REF!+I30+#REF!+#REF!+I31+#REF!+#REF!+#REF!+I36+#REF!+I39+I40+#REF!+#REF!+#REF!</f>
        <v>#REF!</v>
      </c>
      <c r="J18" s="96" t="e">
        <f>J19+J23+J27+#REF!+#REF!+#REF!+#REF!+#REF!+#REF!+J30+#REF!+#REF!+J31+#REF!+#REF!+#REF!+J36+#REF!+J39+J40+#REF!+#REF!+#REF!</f>
        <v>#REF!</v>
      </c>
      <c r="K18" s="96" t="e">
        <f>K19+K23+K27+#REF!+#REF!+#REF!+#REF!+#REF!+#REF!+K30+#REF!+#REF!+K31+#REF!+#REF!+#REF!+K36+#REF!+K39+K40+#REF!+#REF!+#REF!</f>
        <v>#REF!</v>
      </c>
      <c r="L18" s="96" t="e">
        <f>L19+L23+L27+#REF!+#REF!+#REF!+#REF!+#REF!+#REF!+L30+#REF!+#REF!+L31+#REF!+#REF!+#REF!+L36+#REF!+L39+L40+#REF!+#REF!+#REF!</f>
        <v>#REF!</v>
      </c>
      <c r="M18" s="96" t="e">
        <f>M19+M23+M27+#REF!+#REF!+#REF!+#REF!+#REF!+#REF!+M30+#REF!+#REF!+M31+#REF!+#REF!+#REF!+M36+#REF!+M39+M40+#REF!+#REF!+#REF!</f>
        <v>#REF!</v>
      </c>
      <c r="N18" s="96" t="e">
        <f>N19+N23+N27+#REF!+#REF!+#REF!+#REF!+#REF!+#REF!+N30+#REF!+#REF!+N31+#REF!+#REF!+#REF!+N36+#REF!+N39+N40+#REF!+#REF!+#REF!</f>
        <v>#REF!</v>
      </c>
      <c r="O18" s="96" t="e">
        <f>O19+O23+O27+#REF!+#REF!+#REF!+#REF!+#REF!+#REF!+O30+#REF!+#REF!+O31+#REF!+#REF!+#REF!+O36+#REF!+O39+O40+#REF!+#REF!+#REF!</f>
        <v>#REF!</v>
      </c>
      <c r="P18" s="97">
        <f>Q18+T18</f>
        <v>4499918</v>
      </c>
      <c r="Q18" s="97">
        <f aca="true" t="shared" si="1" ref="Q18:Z18">Q19+Q23+Q27+Q30+Q31+Q32+Q33+Q34+Q35+Q36+Q37+Q38+Q39+Q40+Q41</f>
        <v>4499918</v>
      </c>
      <c r="R18" s="97">
        <f t="shared" si="1"/>
        <v>0</v>
      </c>
      <c r="S18" s="97">
        <f t="shared" si="1"/>
        <v>68790</v>
      </c>
      <c r="T18" s="97">
        <f t="shared" si="1"/>
        <v>0</v>
      </c>
      <c r="U18" s="97">
        <f t="shared" si="1"/>
        <v>3692445</v>
      </c>
      <c r="V18" s="97">
        <f t="shared" si="1"/>
        <v>3692445</v>
      </c>
      <c r="W18" s="97">
        <f t="shared" si="1"/>
        <v>0</v>
      </c>
      <c r="X18" s="97">
        <f t="shared" si="1"/>
        <v>0</v>
      </c>
      <c r="Y18" s="97">
        <f t="shared" si="1"/>
        <v>0</v>
      </c>
      <c r="Z18" s="97">
        <f t="shared" si="1"/>
        <v>3692445</v>
      </c>
      <c r="AA18" s="100">
        <f>P18+U18</f>
        <v>8192363</v>
      </c>
    </row>
    <row r="19" spans="1:27" ht="288">
      <c r="A19" s="13" t="s">
        <v>18</v>
      </c>
      <c r="B19" s="13" t="s">
        <v>19</v>
      </c>
      <c r="C19" s="13" t="s">
        <v>20</v>
      </c>
      <c r="D19" s="16" t="s">
        <v>21</v>
      </c>
      <c r="E19" s="99">
        <f aca="true" t="shared" si="2" ref="E19:O19">E21+E22</f>
        <v>0</v>
      </c>
      <c r="F19" s="99">
        <f t="shared" si="2"/>
        <v>0</v>
      </c>
      <c r="G19" s="99">
        <f t="shared" si="2"/>
        <v>0</v>
      </c>
      <c r="H19" s="99">
        <f t="shared" si="2"/>
        <v>0</v>
      </c>
      <c r="I19" s="99">
        <f t="shared" si="2"/>
        <v>0</v>
      </c>
      <c r="J19" s="99">
        <f t="shared" si="2"/>
        <v>0</v>
      </c>
      <c r="K19" s="99">
        <f t="shared" si="2"/>
        <v>0</v>
      </c>
      <c r="L19" s="99">
        <f t="shared" si="2"/>
        <v>0</v>
      </c>
      <c r="M19" s="99">
        <f t="shared" si="2"/>
        <v>0</v>
      </c>
      <c r="N19" s="99">
        <f t="shared" si="2"/>
        <v>0</v>
      </c>
      <c r="O19" s="99">
        <f t="shared" si="2"/>
        <v>0</v>
      </c>
      <c r="P19" s="99">
        <f>Q19+T19</f>
        <v>98362</v>
      </c>
      <c r="Q19" s="99">
        <f>Q21+Q22</f>
        <v>98362</v>
      </c>
      <c r="R19" s="99">
        <f>R21+R22</f>
        <v>0</v>
      </c>
      <c r="S19" s="99">
        <f>S21+S22</f>
        <v>68790</v>
      </c>
      <c r="T19" s="99">
        <f aca="true" t="shared" si="3" ref="T19:Y19">T21+T22</f>
        <v>0</v>
      </c>
      <c r="U19" s="99">
        <f t="shared" si="3"/>
        <v>97396</v>
      </c>
      <c r="V19" s="99">
        <f t="shared" si="3"/>
        <v>97396</v>
      </c>
      <c r="W19" s="99">
        <f t="shared" si="3"/>
        <v>0</v>
      </c>
      <c r="X19" s="99">
        <f t="shared" si="3"/>
        <v>0</v>
      </c>
      <c r="Y19" s="99">
        <f t="shared" si="3"/>
        <v>0</v>
      </c>
      <c r="Z19" s="19">
        <f>SUM(Z21:Z21)</f>
        <v>97396</v>
      </c>
      <c r="AA19" s="100">
        <f>P19+U19</f>
        <v>195758</v>
      </c>
    </row>
    <row r="20" spans="1:27" ht="28.5" hidden="1">
      <c r="A20" s="13"/>
      <c r="B20" s="13"/>
      <c r="C20" s="13"/>
      <c r="D20" s="16" t="s">
        <v>22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99">
        <f aca="true" t="shared" si="4" ref="P20:P40">Q20+T20</f>
        <v>0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0">
        <f aca="true" t="shared" si="5" ref="AA20:AA51">P20+U20</f>
        <v>0</v>
      </c>
    </row>
    <row r="21" spans="1:27" ht="114.75" hidden="1">
      <c r="A21" s="13"/>
      <c r="B21" s="13"/>
      <c r="C21" s="13"/>
      <c r="D21" s="14" t="s">
        <v>23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99">
        <f t="shared" si="4"/>
        <v>98362</v>
      </c>
      <c r="Q21" s="99">
        <f>68790+29572</f>
        <v>98362</v>
      </c>
      <c r="R21" s="99">
        <f>R23+R24</f>
        <v>0</v>
      </c>
      <c r="S21" s="99">
        <v>68790</v>
      </c>
      <c r="T21" s="19"/>
      <c r="U21" s="19">
        <f>W21+Z21</f>
        <v>97396</v>
      </c>
      <c r="V21" s="19">
        <f>97396</f>
        <v>97396</v>
      </c>
      <c r="W21" s="19"/>
      <c r="X21" s="19"/>
      <c r="Y21" s="19"/>
      <c r="Z21" s="19">
        <f>V21</f>
        <v>97396</v>
      </c>
      <c r="AA21" s="100">
        <f t="shared" si="5"/>
        <v>195758</v>
      </c>
    </row>
    <row r="22" spans="1:27" ht="86.25" hidden="1">
      <c r="A22" s="13"/>
      <c r="B22" s="13"/>
      <c r="C22" s="13"/>
      <c r="D22" s="14" t="s">
        <v>68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99">
        <f t="shared" si="4"/>
        <v>0</v>
      </c>
      <c r="Q22" s="19"/>
      <c r="R22" s="19"/>
      <c r="S22" s="19"/>
      <c r="T22" s="19"/>
      <c r="U22" s="19">
        <f aca="true" t="shared" si="6" ref="U22:U40">W22+Z22</f>
        <v>0</v>
      </c>
      <c r="V22" s="19"/>
      <c r="W22" s="19"/>
      <c r="X22" s="19"/>
      <c r="Y22" s="19"/>
      <c r="Z22" s="19"/>
      <c r="AA22" s="100">
        <f t="shared" si="5"/>
        <v>0</v>
      </c>
    </row>
    <row r="23" spans="1:27" ht="117.75" customHeight="1" hidden="1">
      <c r="A23" s="13" t="s">
        <v>24</v>
      </c>
      <c r="B23" s="13" t="s">
        <v>25</v>
      </c>
      <c r="C23" s="13" t="s">
        <v>26</v>
      </c>
      <c r="D23" s="14" t="s">
        <v>27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99">
        <f t="shared" si="4"/>
        <v>0</v>
      </c>
      <c r="Q23" s="19"/>
      <c r="R23" s="19">
        <f aca="true" t="shared" si="7" ref="R23:Y23">SUM(R25:R26)</f>
        <v>0</v>
      </c>
      <c r="S23" s="19">
        <f t="shared" si="7"/>
        <v>0</v>
      </c>
      <c r="T23" s="19">
        <f t="shared" si="7"/>
        <v>0</v>
      </c>
      <c r="U23" s="19"/>
      <c r="V23" s="19"/>
      <c r="W23" s="19">
        <f t="shared" si="7"/>
        <v>0</v>
      </c>
      <c r="X23" s="19">
        <f t="shared" si="7"/>
        <v>0</v>
      </c>
      <c r="Y23" s="19">
        <f t="shared" si="7"/>
        <v>0</v>
      </c>
      <c r="Z23" s="19"/>
      <c r="AA23" s="100">
        <f t="shared" si="5"/>
        <v>0</v>
      </c>
    </row>
    <row r="24" spans="1:27" ht="28.5" hidden="1">
      <c r="A24" s="13"/>
      <c r="B24" s="13"/>
      <c r="C24" s="13"/>
      <c r="D24" s="14" t="s">
        <v>22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99">
        <f t="shared" si="4"/>
        <v>0</v>
      </c>
      <c r="Q24" s="19"/>
      <c r="R24" s="19"/>
      <c r="S24" s="19"/>
      <c r="T24" s="19"/>
      <c r="U24" s="19">
        <f t="shared" si="6"/>
        <v>0</v>
      </c>
      <c r="V24" s="19"/>
      <c r="W24" s="19"/>
      <c r="X24" s="19"/>
      <c r="Y24" s="19"/>
      <c r="Z24" s="19">
        <f aca="true" t="shared" si="8" ref="Z24:Z40">V24</f>
        <v>0</v>
      </c>
      <c r="AA24" s="100">
        <f t="shared" si="5"/>
        <v>0</v>
      </c>
    </row>
    <row r="25" spans="1:27" ht="172.5" hidden="1">
      <c r="A25" s="13"/>
      <c r="B25" s="13"/>
      <c r="C25" s="13"/>
      <c r="D25" s="102" t="s">
        <v>28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99">
        <f t="shared" si="4"/>
        <v>0</v>
      </c>
      <c r="Q25" s="19"/>
      <c r="R25" s="19"/>
      <c r="S25" s="19"/>
      <c r="T25" s="19"/>
      <c r="U25" s="19">
        <f t="shared" si="6"/>
        <v>0</v>
      </c>
      <c r="V25" s="19"/>
      <c r="W25" s="19"/>
      <c r="X25" s="19"/>
      <c r="Y25" s="19"/>
      <c r="Z25" s="19">
        <f t="shared" si="8"/>
        <v>0</v>
      </c>
      <c r="AA25" s="100">
        <f t="shared" si="5"/>
        <v>0</v>
      </c>
    </row>
    <row r="26" spans="1:27" ht="57" hidden="1">
      <c r="A26" s="13"/>
      <c r="B26" s="13"/>
      <c r="C26" s="13"/>
      <c r="D26" s="14" t="s">
        <v>29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99">
        <f t="shared" si="4"/>
        <v>0</v>
      </c>
      <c r="Q26" s="19"/>
      <c r="R26" s="19"/>
      <c r="S26" s="19"/>
      <c r="T26" s="19"/>
      <c r="U26" s="19">
        <f t="shared" si="6"/>
        <v>0</v>
      </c>
      <c r="V26" s="19"/>
      <c r="W26" s="19"/>
      <c r="X26" s="19"/>
      <c r="Y26" s="19"/>
      <c r="Z26" s="19">
        <f t="shared" si="8"/>
        <v>0</v>
      </c>
      <c r="AA26" s="100">
        <f t="shared" si="5"/>
        <v>0</v>
      </c>
    </row>
    <row r="27" spans="1:27" ht="186" customHeight="1" hidden="1">
      <c r="A27" s="13" t="s">
        <v>30</v>
      </c>
      <c r="B27" s="13" t="s">
        <v>31</v>
      </c>
      <c r="C27" s="13" t="s">
        <v>32</v>
      </c>
      <c r="D27" s="14" t="s">
        <v>207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9">
        <f t="shared" si="4"/>
        <v>0</v>
      </c>
      <c r="Q27" s="19"/>
      <c r="R27" s="19">
        <f aca="true" t="shared" si="9" ref="R27:Y27">R28+R29</f>
        <v>0</v>
      </c>
      <c r="S27" s="19">
        <f t="shared" si="9"/>
        <v>0</v>
      </c>
      <c r="T27" s="19">
        <f t="shared" si="9"/>
        <v>0</v>
      </c>
      <c r="U27" s="19">
        <f t="shared" si="6"/>
        <v>0</v>
      </c>
      <c r="V27" s="19"/>
      <c r="W27" s="19">
        <f t="shared" si="9"/>
        <v>0</v>
      </c>
      <c r="X27" s="19">
        <f t="shared" si="9"/>
        <v>0</v>
      </c>
      <c r="Y27" s="19">
        <f t="shared" si="9"/>
        <v>0</v>
      </c>
      <c r="Z27" s="19">
        <f t="shared" si="8"/>
        <v>0</v>
      </c>
      <c r="AA27" s="100">
        <f t="shared" si="5"/>
        <v>0</v>
      </c>
    </row>
    <row r="28" spans="1:27" ht="61.5" customHeight="1" hidden="1">
      <c r="A28" s="13"/>
      <c r="B28" s="13"/>
      <c r="C28" s="13"/>
      <c r="D28" s="14" t="s">
        <v>29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99">
        <f>Q28</f>
        <v>0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00">
        <f t="shared" si="5"/>
        <v>0</v>
      </c>
    </row>
    <row r="29" spans="1:27" ht="51.75" customHeight="1" hidden="1">
      <c r="A29" s="13"/>
      <c r="B29" s="13"/>
      <c r="C29" s="13"/>
      <c r="D29" s="14" t="s">
        <v>192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9">
        <f>Q29</f>
        <v>0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00">
        <f t="shared" si="5"/>
        <v>0</v>
      </c>
    </row>
    <row r="30" spans="1:27" ht="172.5">
      <c r="A30" s="13" t="s">
        <v>36</v>
      </c>
      <c r="B30" s="13" t="s">
        <v>37</v>
      </c>
      <c r="C30" s="13" t="s">
        <v>33</v>
      </c>
      <c r="D30" s="14" t="s">
        <v>38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99">
        <f t="shared" si="4"/>
        <v>1000000</v>
      </c>
      <c r="Q30" s="19">
        <v>1000000</v>
      </c>
      <c r="R30" s="19"/>
      <c r="S30" s="19"/>
      <c r="T30" s="19"/>
      <c r="U30" s="19">
        <f t="shared" si="6"/>
        <v>0</v>
      </c>
      <c r="V30" s="19"/>
      <c r="W30" s="19"/>
      <c r="X30" s="19"/>
      <c r="Y30" s="19"/>
      <c r="Z30" s="19">
        <f t="shared" si="8"/>
        <v>0</v>
      </c>
      <c r="AA30" s="100">
        <f t="shared" si="5"/>
        <v>1000000</v>
      </c>
    </row>
    <row r="31" spans="1:27" ht="409.5">
      <c r="A31" s="13" t="s">
        <v>65</v>
      </c>
      <c r="B31" s="13" t="s">
        <v>66</v>
      </c>
      <c r="C31" s="13" t="s">
        <v>41</v>
      </c>
      <c r="D31" s="103" t="s">
        <v>67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99">
        <f t="shared" si="4"/>
        <v>1000000</v>
      </c>
      <c r="Q31" s="19">
        <v>1000000</v>
      </c>
      <c r="R31" s="19"/>
      <c r="S31" s="19"/>
      <c r="T31" s="19"/>
      <c r="U31" s="19">
        <f t="shared" si="6"/>
        <v>0</v>
      </c>
      <c r="V31" s="19"/>
      <c r="W31" s="19"/>
      <c r="X31" s="19"/>
      <c r="Y31" s="19"/>
      <c r="Z31" s="19">
        <f t="shared" si="8"/>
        <v>0</v>
      </c>
      <c r="AA31" s="100">
        <f t="shared" si="5"/>
        <v>1000000</v>
      </c>
    </row>
    <row r="32" spans="1:27" ht="57" hidden="1">
      <c r="A32" s="13" t="s">
        <v>166</v>
      </c>
      <c r="B32" s="13" t="s">
        <v>167</v>
      </c>
      <c r="C32" s="13" t="s">
        <v>42</v>
      </c>
      <c r="D32" s="14" t="s">
        <v>168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99"/>
      <c r="Q32" s="19"/>
      <c r="R32" s="19"/>
      <c r="S32" s="19"/>
      <c r="T32" s="19"/>
      <c r="U32" s="19">
        <f t="shared" si="6"/>
        <v>0</v>
      </c>
      <c r="V32" s="19"/>
      <c r="W32" s="19"/>
      <c r="X32" s="19"/>
      <c r="Y32" s="19"/>
      <c r="Z32" s="19">
        <f t="shared" si="8"/>
        <v>0</v>
      </c>
      <c r="AA32" s="100">
        <f t="shared" si="5"/>
        <v>0</v>
      </c>
    </row>
    <row r="33" spans="1:27" ht="98.25" customHeight="1">
      <c r="A33" s="13" t="s">
        <v>63</v>
      </c>
      <c r="B33" s="13" t="s">
        <v>54</v>
      </c>
      <c r="C33" s="13" t="s">
        <v>42</v>
      </c>
      <c r="D33" s="14" t="s">
        <v>64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99">
        <f t="shared" si="4"/>
        <v>0</v>
      </c>
      <c r="Q33" s="19"/>
      <c r="R33" s="19"/>
      <c r="S33" s="19"/>
      <c r="T33" s="19"/>
      <c r="U33" s="19">
        <f t="shared" si="6"/>
        <v>-984326</v>
      </c>
      <c r="V33" s="19">
        <f>645049-829375-800000</f>
        <v>-984326</v>
      </c>
      <c r="W33" s="19"/>
      <c r="X33" s="19"/>
      <c r="Y33" s="19"/>
      <c r="Z33" s="19">
        <f t="shared" si="8"/>
        <v>-984326</v>
      </c>
      <c r="AA33" s="100">
        <f t="shared" si="5"/>
        <v>-984326</v>
      </c>
    </row>
    <row r="34" spans="1:27" ht="86.25">
      <c r="A34" s="13" t="s">
        <v>236</v>
      </c>
      <c r="B34" s="13" t="s">
        <v>208</v>
      </c>
      <c r="C34" s="25" t="s">
        <v>42</v>
      </c>
      <c r="D34" s="109" t="s">
        <v>209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99"/>
      <c r="Q34" s="19"/>
      <c r="R34" s="19"/>
      <c r="S34" s="19"/>
      <c r="T34" s="19"/>
      <c r="U34" s="19">
        <f t="shared" si="6"/>
        <v>1629375</v>
      </c>
      <c r="V34" s="19">
        <f>829375+800000</f>
        <v>1629375</v>
      </c>
      <c r="W34" s="19"/>
      <c r="X34" s="19"/>
      <c r="Y34" s="19"/>
      <c r="Z34" s="19">
        <f t="shared" si="8"/>
        <v>1629375</v>
      </c>
      <c r="AA34" s="100">
        <f t="shared" si="5"/>
        <v>1629375</v>
      </c>
    </row>
    <row r="35" spans="1:27" ht="172.5" hidden="1">
      <c r="A35" s="13" t="s">
        <v>59</v>
      </c>
      <c r="B35" s="13" t="s">
        <v>57</v>
      </c>
      <c r="C35" s="13" t="s">
        <v>43</v>
      </c>
      <c r="D35" s="14" t="s">
        <v>58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99">
        <f t="shared" si="4"/>
        <v>0</v>
      </c>
      <c r="Q35" s="19"/>
      <c r="R35" s="19"/>
      <c r="S35" s="19"/>
      <c r="T35" s="19"/>
      <c r="U35" s="19">
        <f t="shared" si="6"/>
        <v>0</v>
      </c>
      <c r="V35" s="19"/>
      <c r="W35" s="19"/>
      <c r="X35" s="19"/>
      <c r="Y35" s="19"/>
      <c r="Z35" s="19"/>
      <c r="AA35" s="100">
        <f t="shared" si="5"/>
        <v>0</v>
      </c>
    </row>
    <row r="36" spans="1:27" ht="172.5" hidden="1">
      <c r="A36" s="13" t="s">
        <v>44</v>
      </c>
      <c r="B36" s="13" t="s">
        <v>45</v>
      </c>
      <c r="C36" s="13" t="s">
        <v>46</v>
      </c>
      <c r="D36" s="14" t="s">
        <v>47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99">
        <f t="shared" si="4"/>
        <v>0</v>
      </c>
      <c r="Q36" s="19"/>
      <c r="R36" s="19"/>
      <c r="S36" s="19"/>
      <c r="T36" s="19"/>
      <c r="U36" s="19">
        <f t="shared" si="6"/>
        <v>0</v>
      </c>
      <c r="V36" s="19"/>
      <c r="W36" s="19"/>
      <c r="X36" s="19"/>
      <c r="Y36" s="19"/>
      <c r="Z36" s="19">
        <f t="shared" si="8"/>
        <v>0</v>
      </c>
      <c r="AA36" s="100">
        <f t="shared" si="5"/>
        <v>0</v>
      </c>
    </row>
    <row r="37" spans="1:27" ht="86.25" hidden="1">
      <c r="A37" s="13" t="s">
        <v>250</v>
      </c>
      <c r="B37" s="13" t="s">
        <v>251</v>
      </c>
      <c r="C37" s="13" t="s">
        <v>46</v>
      </c>
      <c r="D37" s="14" t="s">
        <v>252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9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00">
        <f t="shared" si="5"/>
        <v>0</v>
      </c>
    </row>
    <row r="38" spans="1:27" ht="96" customHeight="1">
      <c r="A38" s="13" t="s">
        <v>60</v>
      </c>
      <c r="B38" s="13" t="s">
        <v>61</v>
      </c>
      <c r="C38" s="13" t="s">
        <v>43</v>
      </c>
      <c r="D38" s="106" t="s">
        <v>62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9">
        <f t="shared" si="4"/>
        <v>0</v>
      </c>
      <c r="Q38" s="19"/>
      <c r="R38" s="19"/>
      <c r="S38" s="19"/>
      <c r="T38" s="19"/>
      <c r="U38" s="19">
        <f t="shared" si="6"/>
        <v>2950000</v>
      </c>
      <c r="V38" s="19">
        <f>2950000</f>
        <v>2950000</v>
      </c>
      <c r="W38" s="19"/>
      <c r="X38" s="19"/>
      <c r="Y38" s="19"/>
      <c r="Z38" s="19">
        <f t="shared" si="8"/>
        <v>2950000</v>
      </c>
      <c r="AA38" s="100">
        <f t="shared" si="5"/>
        <v>2950000</v>
      </c>
    </row>
    <row r="39" spans="1:27" ht="86.25">
      <c r="A39" s="13" t="s">
        <v>48</v>
      </c>
      <c r="B39" s="13" t="s">
        <v>49</v>
      </c>
      <c r="C39" s="13" t="s">
        <v>43</v>
      </c>
      <c r="D39" s="14" t="s">
        <v>84</v>
      </c>
      <c r="E39" s="19" t="e">
        <f>SUM(#REF!)</f>
        <v>#REF!</v>
      </c>
      <c r="F39" s="19" t="e">
        <f>SUM(#REF!)</f>
        <v>#REF!</v>
      </c>
      <c r="G39" s="19" t="e">
        <f>SUM(#REF!)</f>
        <v>#REF!</v>
      </c>
      <c r="H39" s="19" t="e">
        <f>SUM(#REF!)</f>
        <v>#REF!</v>
      </c>
      <c r="I39" s="19" t="e">
        <f>SUM(#REF!)</f>
        <v>#REF!</v>
      </c>
      <c r="J39" s="19" t="e">
        <f>SUM(#REF!)</f>
        <v>#REF!</v>
      </c>
      <c r="K39" s="19" t="e">
        <f>SUM(#REF!)</f>
        <v>#REF!</v>
      </c>
      <c r="L39" s="19" t="e">
        <f>SUM(#REF!)</f>
        <v>#REF!</v>
      </c>
      <c r="M39" s="19" t="e">
        <f>SUM(#REF!)</f>
        <v>#REF!</v>
      </c>
      <c r="N39" s="19" t="e">
        <f>SUM(#REF!)</f>
        <v>#REF!</v>
      </c>
      <c r="O39" s="19" t="e">
        <f>SUM(#REF!)</f>
        <v>#REF!</v>
      </c>
      <c r="P39" s="99">
        <f t="shared" si="4"/>
        <v>1404281</v>
      </c>
      <c r="Q39" s="19">
        <f>283197+522700+299936+298448</f>
        <v>1404281</v>
      </c>
      <c r="R39" s="19"/>
      <c r="S39" s="19"/>
      <c r="T39" s="19"/>
      <c r="U39" s="19">
        <f t="shared" si="6"/>
        <v>0</v>
      </c>
      <c r="V39" s="19"/>
      <c r="W39" s="19"/>
      <c r="X39" s="19"/>
      <c r="Y39" s="19"/>
      <c r="Z39" s="19">
        <f t="shared" si="8"/>
        <v>0</v>
      </c>
      <c r="AA39" s="100">
        <f t="shared" si="5"/>
        <v>1404281</v>
      </c>
    </row>
    <row r="40" spans="1:27" ht="102" customHeight="1">
      <c r="A40" s="13" t="s">
        <v>50</v>
      </c>
      <c r="B40" s="13" t="s">
        <v>51</v>
      </c>
      <c r="C40" s="13" t="s">
        <v>52</v>
      </c>
      <c r="D40" s="14" t="s">
        <v>53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99">
        <f t="shared" si="4"/>
        <v>997275</v>
      </c>
      <c r="Q40" s="19">
        <f>997275</f>
        <v>997275</v>
      </c>
      <c r="R40" s="19"/>
      <c r="S40" s="19"/>
      <c r="T40" s="19"/>
      <c r="U40" s="19">
        <f t="shared" si="6"/>
        <v>0</v>
      </c>
      <c r="V40" s="19"/>
      <c r="W40" s="19"/>
      <c r="X40" s="19"/>
      <c r="Y40" s="19"/>
      <c r="Z40" s="19">
        <f t="shared" si="8"/>
        <v>0</v>
      </c>
      <c r="AA40" s="100">
        <f t="shared" si="5"/>
        <v>997275</v>
      </c>
    </row>
    <row r="41" spans="1:27" ht="102" customHeight="1" hidden="1">
      <c r="A41" s="13" t="s">
        <v>297</v>
      </c>
      <c r="B41" s="13" t="s">
        <v>298</v>
      </c>
      <c r="C41" s="13" t="s">
        <v>299</v>
      </c>
      <c r="D41" s="104" t="s">
        <v>300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99">
        <f>Q41</f>
        <v>0</v>
      </c>
      <c r="Q41" s="19"/>
      <c r="R41" s="19"/>
      <c r="S41" s="19"/>
      <c r="T41" s="19"/>
      <c r="U41" s="19">
        <f>W41+Z41</f>
        <v>0</v>
      </c>
      <c r="V41" s="19"/>
      <c r="W41" s="19"/>
      <c r="X41" s="19"/>
      <c r="Y41" s="19"/>
      <c r="Z41" s="19">
        <f>V41</f>
        <v>0</v>
      </c>
      <c r="AA41" s="100">
        <f t="shared" si="5"/>
        <v>0</v>
      </c>
    </row>
    <row r="42" spans="1:27" ht="107.25" customHeight="1">
      <c r="A42" s="11" t="s">
        <v>133</v>
      </c>
      <c r="B42" s="11"/>
      <c r="C42" s="11"/>
      <c r="D42" s="12" t="s">
        <v>71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07">
        <f>P43</f>
        <v>591000</v>
      </c>
      <c r="Q42" s="107">
        <f aca="true" t="shared" si="10" ref="Q42:AA42">Q43</f>
        <v>591000</v>
      </c>
      <c r="R42" s="107">
        <f t="shared" si="10"/>
        <v>0</v>
      </c>
      <c r="S42" s="107">
        <f t="shared" si="10"/>
        <v>0</v>
      </c>
      <c r="T42" s="107">
        <f t="shared" si="10"/>
        <v>0</v>
      </c>
      <c r="U42" s="107">
        <f t="shared" si="10"/>
        <v>0</v>
      </c>
      <c r="V42" s="107">
        <f t="shared" si="10"/>
        <v>0</v>
      </c>
      <c r="W42" s="107">
        <f t="shared" si="10"/>
        <v>0</v>
      </c>
      <c r="X42" s="107">
        <f t="shared" si="10"/>
        <v>0</v>
      </c>
      <c r="Y42" s="107">
        <f t="shared" si="10"/>
        <v>0</v>
      </c>
      <c r="Z42" s="107">
        <f t="shared" si="10"/>
        <v>0</v>
      </c>
      <c r="AA42" s="107">
        <f t="shared" si="10"/>
        <v>591000</v>
      </c>
    </row>
    <row r="43" spans="1:27" ht="105.75" customHeight="1">
      <c r="A43" s="11" t="s">
        <v>70</v>
      </c>
      <c r="B43" s="11"/>
      <c r="C43" s="11"/>
      <c r="D43" s="12" t="s">
        <v>71</v>
      </c>
      <c r="E43" s="100" t="e">
        <f>#REF!+E44+#REF!+#REF!+#REF!+#REF!+#REF!+#REF!+#REF!</f>
        <v>#REF!</v>
      </c>
      <c r="F43" s="100" t="e">
        <f>#REF!+F44+#REF!+#REF!+#REF!+#REF!+#REF!+#REF!+#REF!</f>
        <v>#REF!</v>
      </c>
      <c r="G43" s="100" t="e">
        <f>#REF!+G44+#REF!+#REF!+#REF!+#REF!+#REF!+#REF!+#REF!</f>
        <v>#REF!</v>
      </c>
      <c r="H43" s="100" t="e">
        <f>#REF!+H44+#REF!+#REF!+#REF!+#REF!+#REF!+#REF!+#REF!</f>
        <v>#REF!</v>
      </c>
      <c r="I43" s="100" t="e">
        <f>#REF!+I44+#REF!+#REF!+#REF!+#REF!+#REF!+#REF!+#REF!</f>
        <v>#REF!</v>
      </c>
      <c r="J43" s="100" t="e">
        <f>#REF!+J44+#REF!+#REF!+#REF!+#REF!+#REF!+#REF!+#REF!</f>
        <v>#REF!</v>
      </c>
      <c r="K43" s="100" t="e">
        <f>#REF!+K44+#REF!+#REF!+#REF!+#REF!+#REF!+#REF!+#REF!</f>
        <v>#REF!</v>
      </c>
      <c r="L43" s="100" t="e">
        <f>#REF!+L44+#REF!+#REF!+#REF!+#REF!+#REF!+#REF!+#REF!</f>
        <v>#REF!</v>
      </c>
      <c r="M43" s="100" t="e">
        <f>#REF!+M44+#REF!+#REF!+#REF!+#REF!+#REF!+#REF!+#REF!</f>
        <v>#REF!</v>
      </c>
      <c r="N43" s="100" t="e">
        <f>#REF!+N44+#REF!+#REF!+#REF!+#REF!+#REF!+#REF!+#REF!</f>
        <v>#REF!</v>
      </c>
      <c r="O43" s="100" t="e">
        <f>#REF!+O44+#REF!+#REF!+#REF!+#REF!+#REF!+#REF!+#REF!</f>
        <v>#REF!</v>
      </c>
      <c r="P43" s="100">
        <f>Q43+T43</f>
        <v>591000</v>
      </c>
      <c r="Q43" s="100">
        <f>Q44+Q45+Q48+Q49</f>
        <v>591000</v>
      </c>
      <c r="R43" s="100">
        <f aca="true" t="shared" si="11" ref="R43:Z43">R44+R45+R48+R49</f>
        <v>0</v>
      </c>
      <c r="S43" s="100">
        <f t="shared" si="11"/>
        <v>0</v>
      </c>
      <c r="T43" s="100">
        <f t="shared" si="11"/>
        <v>0</v>
      </c>
      <c r="U43" s="100">
        <f t="shared" si="11"/>
        <v>0</v>
      </c>
      <c r="V43" s="100">
        <f t="shared" si="11"/>
        <v>0</v>
      </c>
      <c r="W43" s="100">
        <f t="shared" si="11"/>
        <v>0</v>
      </c>
      <c r="X43" s="100">
        <f t="shared" si="11"/>
        <v>0</v>
      </c>
      <c r="Y43" s="100">
        <f t="shared" si="11"/>
        <v>0</v>
      </c>
      <c r="Z43" s="100">
        <f t="shared" si="11"/>
        <v>0</v>
      </c>
      <c r="AA43" s="100">
        <f t="shared" si="5"/>
        <v>591000</v>
      </c>
    </row>
    <row r="44" spans="1:27" ht="57" hidden="1">
      <c r="A44" s="13" t="s">
        <v>73</v>
      </c>
      <c r="B44" s="13" t="s">
        <v>74</v>
      </c>
      <c r="C44" s="13" t="s">
        <v>75</v>
      </c>
      <c r="D44" s="14" t="s">
        <v>76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>Q44+T44</f>
        <v>0</v>
      </c>
      <c r="Q44" s="19"/>
      <c r="R44" s="19"/>
      <c r="S44" s="19"/>
      <c r="T44" s="19"/>
      <c r="U44" s="19"/>
      <c r="V44" s="19"/>
      <c r="W44" s="19"/>
      <c r="X44" s="19"/>
      <c r="Y44" s="19"/>
      <c r="Z44" s="108"/>
      <c r="AA44" s="100">
        <f t="shared" si="5"/>
        <v>0</v>
      </c>
    </row>
    <row r="45" spans="1:27" s="157" customFormat="1" ht="114.75">
      <c r="A45" s="13" t="s">
        <v>201</v>
      </c>
      <c r="B45" s="13" t="s">
        <v>202</v>
      </c>
      <c r="C45" s="13" t="s">
        <v>77</v>
      </c>
      <c r="D45" s="14" t="s">
        <v>203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55">
        <f>Q45</f>
        <v>591000</v>
      </c>
      <c r="Q45" s="155">
        <f>Q46+Q47</f>
        <v>591000</v>
      </c>
      <c r="R45" s="155">
        <f aca="true" t="shared" si="12" ref="R45:Z45">R46+R47</f>
        <v>0</v>
      </c>
      <c r="S45" s="155">
        <f t="shared" si="12"/>
        <v>0</v>
      </c>
      <c r="T45" s="155">
        <f t="shared" si="12"/>
        <v>0</v>
      </c>
      <c r="U45" s="155">
        <f t="shared" si="12"/>
        <v>0</v>
      </c>
      <c r="V45" s="155">
        <f t="shared" si="12"/>
        <v>0</v>
      </c>
      <c r="W45" s="155">
        <f t="shared" si="12"/>
        <v>0</v>
      </c>
      <c r="X45" s="155">
        <f t="shared" si="12"/>
        <v>0</v>
      </c>
      <c r="Y45" s="155">
        <f t="shared" si="12"/>
        <v>0</v>
      </c>
      <c r="Z45" s="155">
        <f t="shared" si="12"/>
        <v>0</v>
      </c>
      <c r="AA45" s="156">
        <f>AA46+AA47</f>
        <v>591000</v>
      </c>
    </row>
    <row r="46" spans="1:27" ht="57" hidden="1">
      <c r="A46" s="13"/>
      <c r="B46" s="13"/>
      <c r="C46" s="13"/>
      <c r="D46" s="14" t="s">
        <v>29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>Q46+T46</f>
        <v>0</v>
      </c>
      <c r="Q46" s="19"/>
      <c r="R46" s="19"/>
      <c r="S46" s="19"/>
      <c r="T46" s="19"/>
      <c r="U46" s="19"/>
      <c r="V46" s="19"/>
      <c r="W46" s="19"/>
      <c r="X46" s="19"/>
      <c r="Y46" s="19"/>
      <c r="Z46" s="108"/>
      <c r="AA46" s="100">
        <f>P46+U46</f>
        <v>0</v>
      </c>
    </row>
    <row r="47" spans="1:27" ht="28.5" hidden="1">
      <c r="A47" s="13"/>
      <c r="B47" s="13"/>
      <c r="C47" s="13"/>
      <c r="D47" s="14" t="s">
        <v>206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>Q47</f>
        <v>591000</v>
      </c>
      <c r="Q47" s="19">
        <f>591000</f>
        <v>591000</v>
      </c>
      <c r="R47" s="19"/>
      <c r="S47" s="19"/>
      <c r="T47" s="19"/>
      <c r="U47" s="19"/>
      <c r="V47" s="19"/>
      <c r="W47" s="19"/>
      <c r="X47" s="19"/>
      <c r="Y47" s="19"/>
      <c r="Z47" s="108"/>
      <c r="AA47" s="100">
        <f>P47+U47</f>
        <v>591000</v>
      </c>
    </row>
    <row r="48" spans="1:27" ht="78" customHeight="1" hidden="1">
      <c r="A48" s="25" t="s">
        <v>210</v>
      </c>
      <c r="B48" s="25" t="s">
        <v>211</v>
      </c>
      <c r="C48" s="25" t="s">
        <v>42</v>
      </c>
      <c r="D48" s="109" t="s">
        <v>212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>
        <f>W48+Z48</f>
        <v>0</v>
      </c>
      <c r="V48" s="19"/>
      <c r="W48" s="19"/>
      <c r="X48" s="19"/>
      <c r="Y48" s="19"/>
      <c r="Z48" s="19">
        <f>V48</f>
        <v>0</v>
      </c>
      <c r="AA48" s="100">
        <f t="shared" si="5"/>
        <v>0</v>
      </c>
    </row>
    <row r="49" spans="1:27" ht="172.5" hidden="1">
      <c r="A49" s="25" t="s">
        <v>129</v>
      </c>
      <c r="B49" s="25" t="s">
        <v>57</v>
      </c>
      <c r="C49" s="25" t="s">
        <v>43</v>
      </c>
      <c r="D49" s="109" t="s">
        <v>58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>Q49+T49</f>
        <v>0</v>
      </c>
      <c r="Q49" s="19"/>
      <c r="R49" s="19"/>
      <c r="S49" s="19"/>
      <c r="T49" s="19"/>
      <c r="U49" s="19">
        <f>W49+Z49</f>
        <v>0</v>
      </c>
      <c r="V49" s="19"/>
      <c r="W49" s="19"/>
      <c r="X49" s="19"/>
      <c r="Y49" s="19"/>
      <c r="Z49" s="19">
        <f>V49</f>
        <v>0</v>
      </c>
      <c r="AA49" s="100">
        <f t="shared" si="5"/>
        <v>0</v>
      </c>
    </row>
    <row r="50" spans="1:27" ht="157.5" customHeight="1" hidden="1">
      <c r="A50" s="11" t="s">
        <v>134</v>
      </c>
      <c r="B50" s="11"/>
      <c r="C50" s="11"/>
      <c r="D50" s="12" t="s">
        <v>83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00">
        <f>P51</f>
        <v>0</v>
      </c>
      <c r="Q50" s="100">
        <f aca="true" t="shared" si="13" ref="Q50:AA50">Q51</f>
        <v>0</v>
      </c>
      <c r="R50" s="100">
        <f t="shared" si="13"/>
        <v>0</v>
      </c>
      <c r="S50" s="100">
        <f t="shared" si="13"/>
        <v>0</v>
      </c>
      <c r="T50" s="100">
        <f t="shared" si="13"/>
        <v>0</v>
      </c>
      <c r="U50" s="100">
        <f t="shared" si="13"/>
        <v>0</v>
      </c>
      <c r="V50" s="100">
        <f t="shared" si="13"/>
        <v>0</v>
      </c>
      <c r="W50" s="100">
        <f t="shared" si="13"/>
        <v>0</v>
      </c>
      <c r="X50" s="100">
        <f t="shared" si="13"/>
        <v>0</v>
      </c>
      <c r="Y50" s="100">
        <f t="shared" si="13"/>
        <v>0</v>
      </c>
      <c r="Z50" s="100">
        <f t="shared" si="13"/>
        <v>0</v>
      </c>
      <c r="AA50" s="100">
        <f t="shared" si="13"/>
        <v>0</v>
      </c>
    </row>
    <row r="51" spans="1:27" ht="165.75" customHeight="1" hidden="1">
      <c r="A51" s="11" t="s">
        <v>82</v>
      </c>
      <c r="B51" s="11"/>
      <c r="C51" s="11"/>
      <c r="D51" s="12" t="s">
        <v>83</v>
      </c>
      <c r="E51" s="100">
        <f aca="true" t="shared" si="14" ref="E51:O51">SUM(E52:E52)</f>
        <v>0</v>
      </c>
      <c r="F51" s="100">
        <f t="shared" si="14"/>
        <v>0</v>
      </c>
      <c r="G51" s="100">
        <f t="shared" si="14"/>
        <v>0</v>
      </c>
      <c r="H51" s="100">
        <f t="shared" si="14"/>
        <v>0</v>
      </c>
      <c r="I51" s="100">
        <f t="shared" si="14"/>
        <v>0</v>
      </c>
      <c r="J51" s="100">
        <f t="shared" si="14"/>
        <v>0</v>
      </c>
      <c r="K51" s="100">
        <f t="shared" si="14"/>
        <v>0</v>
      </c>
      <c r="L51" s="100">
        <f t="shared" si="14"/>
        <v>0</v>
      </c>
      <c r="M51" s="100">
        <f t="shared" si="14"/>
        <v>0</v>
      </c>
      <c r="N51" s="100">
        <f t="shared" si="14"/>
        <v>0</v>
      </c>
      <c r="O51" s="100">
        <f t="shared" si="14"/>
        <v>0</v>
      </c>
      <c r="P51" s="100">
        <f>Q51+T51</f>
        <v>0</v>
      </c>
      <c r="Q51" s="100">
        <f>SUM(Q52:Q52)</f>
        <v>0</v>
      </c>
      <c r="R51" s="100">
        <f>SUM(R52:R52)</f>
        <v>0</v>
      </c>
      <c r="S51" s="100">
        <f>SUM(S52:S52)</f>
        <v>0</v>
      </c>
      <c r="T51" s="100">
        <f>SUM(T52:T52)</f>
        <v>0</v>
      </c>
      <c r="U51" s="100">
        <f>W51+Z51</f>
        <v>0</v>
      </c>
      <c r="V51" s="100"/>
      <c r="W51" s="100">
        <f>SUM(W52:W52)</f>
        <v>0</v>
      </c>
      <c r="X51" s="100">
        <f>SUM(X52:X52)</f>
        <v>0</v>
      </c>
      <c r="Y51" s="100">
        <f>SUM(Y52:Y52)</f>
        <v>0</v>
      </c>
      <c r="Z51" s="100">
        <f>SUM(Z52:Z52)</f>
        <v>0</v>
      </c>
      <c r="AA51" s="100">
        <f t="shared" si="5"/>
        <v>0</v>
      </c>
    </row>
    <row r="52" spans="1:27" ht="86.25" hidden="1">
      <c r="A52" s="26" t="s">
        <v>235</v>
      </c>
      <c r="B52" s="26" t="s">
        <v>208</v>
      </c>
      <c r="C52" s="25" t="s">
        <v>42</v>
      </c>
      <c r="D52" s="109" t="s">
        <v>209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>
        <f>W52+Z52</f>
        <v>0</v>
      </c>
      <c r="V52" s="19"/>
      <c r="W52" s="19"/>
      <c r="X52" s="19"/>
      <c r="Y52" s="19"/>
      <c r="Z52" s="19">
        <f>V52</f>
        <v>0</v>
      </c>
      <c r="AA52" s="100">
        <f>P52+U52</f>
        <v>0</v>
      </c>
    </row>
    <row r="53" spans="1:27" ht="120.75" customHeight="1" hidden="1">
      <c r="A53" s="11" t="s">
        <v>135</v>
      </c>
      <c r="B53" s="11"/>
      <c r="C53" s="11"/>
      <c r="D53" s="1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00">
        <f>P54</f>
        <v>0</v>
      </c>
      <c r="Q53" s="100">
        <f aca="true" t="shared" si="15" ref="Q53:AA53">Q54</f>
        <v>0</v>
      </c>
      <c r="R53" s="100">
        <f t="shared" si="15"/>
        <v>0</v>
      </c>
      <c r="S53" s="100">
        <f t="shared" si="15"/>
        <v>0</v>
      </c>
      <c r="T53" s="100">
        <f t="shared" si="15"/>
        <v>0</v>
      </c>
      <c r="U53" s="100">
        <f t="shared" si="15"/>
        <v>0</v>
      </c>
      <c r="V53" s="100">
        <f t="shared" si="15"/>
        <v>0</v>
      </c>
      <c r="W53" s="100">
        <f t="shared" si="15"/>
        <v>0</v>
      </c>
      <c r="X53" s="100">
        <f t="shared" si="15"/>
        <v>0</v>
      </c>
      <c r="Y53" s="100">
        <f t="shared" si="15"/>
        <v>0</v>
      </c>
      <c r="Z53" s="100">
        <f t="shared" si="15"/>
        <v>0</v>
      </c>
      <c r="AA53" s="100">
        <f t="shared" si="15"/>
        <v>0</v>
      </c>
    </row>
    <row r="54" spans="1:27" ht="123.75" customHeight="1" hidden="1">
      <c r="A54" s="11" t="s">
        <v>85</v>
      </c>
      <c r="B54" s="11"/>
      <c r="C54" s="11"/>
      <c r="D54" s="12" t="s">
        <v>86</v>
      </c>
      <c r="E54" s="100">
        <f aca="true" t="shared" si="16" ref="E54:O54">SUM(E55:E60)</f>
        <v>0</v>
      </c>
      <c r="F54" s="100">
        <f t="shared" si="16"/>
        <v>0</v>
      </c>
      <c r="G54" s="100">
        <f t="shared" si="16"/>
        <v>0</v>
      </c>
      <c r="H54" s="100">
        <f t="shared" si="16"/>
        <v>0</v>
      </c>
      <c r="I54" s="100">
        <f t="shared" si="16"/>
        <v>0</v>
      </c>
      <c r="J54" s="100">
        <f t="shared" si="16"/>
        <v>0</v>
      </c>
      <c r="K54" s="100">
        <f t="shared" si="16"/>
        <v>0</v>
      </c>
      <c r="L54" s="100">
        <f t="shared" si="16"/>
        <v>0</v>
      </c>
      <c r="M54" s="100">
        <f t="shared" si="16"/>
        <v>0</v>
      </c>
      <c r="N54" s="100">
        <f t="shared" si="16"/>
        <v>0</v>
      </c>
      <c r="O54" s="100">
        <f t="shared" si="16"/>
        <v>0</v>
      </c>
      <c r="P54" s="100">
        <f>Q54+T54</f>
        <v>0</v>
      </c>
      <c r="Q54" s="100"/>
      <c r="R54" s="100">
        <f>SUM(R55:R60)</f>
        <v>0</v>
      </c>
      <c r="S54" s="100">
        <f>SUM(S55:S60)</f>
        <v>0</v>
      </c>
      <c r="T54" s="100">
        <f>SUM(T55:T60)</f>
        <v>0</v>
      </c>
      <c r="U54" s="100">
        <f>W54+Z54</f>
        <v>0</v>
      </c>
      <c r="V54" s="100">
        <f>SUM(V55:V60)</f>
        <v>0</v>
      </c>
      <c r="W54" s="100">
        <f>SUM(W55:W60)</f>
        <v>0</v>
      </c>
      <c r="X54" s="100">
        <f>SUM(X55:X60)</f>
        <v>0</v>
      </c>
      <c r="Y54" s="100">
        <f>SUM(Y55:Y60)</f>
        <v>0</v>
      </c>
      <c r="Z54" s="100">
        <f>SUM(Z55:Z60)</f>
        <v>0</v>
      </c>
      <c r="AA54" s="100">
        <f aca="true" t="shared" si="17" ref="AA54:AA82">P54+U54</f>
        <v>0</v>
      </c>
    </row>
    <row r="55" spans="1:27" ht="86.25" hidden="1">
      <c r="A55" s="13" t="s">
        <v>204</v>
      </c>
      <c r="B55" s="13" t="s">
        <v>205</v>
      </c>
      <c r="C55" s="13" t="s">
        <v>78</v>
      </c>
      <c r="D55" s="14" t="s">
        <v>87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aca="true" t="shared" si="18" ref="P55:P60">Q55+T55</f>
        <v>0</v>
      </c>
      <c r="Q55" s="19"/>
      <c r="R55" s="19"/>
      <c r="S55" s="19"/>
      <c r="T55" s="19"/>
      <c r="U55" s="19">
        <f aca="true" t="shared" si="19" ref="U55:U79">W55+Z55</f>
        <v>0</v>
      </c>
      <c r="V55" s="19"/>
      <c r="W55" s="19"/>
      <c r="X55" s="19"/>
      <c r="Y55" s="19"/>
      <c r="Z55" s="19">
        <f aca="true" t="shared" si="20" ref="Z55:Z79">V55</f>
        <v>0</v>
      </c>
      <c r="AA55" s="100">
        <f t="shared" si="17"/>
        <v>0</v>
      </c>
    </row>
    <row r="56" spans="1:27" ht="57" hidden="1">
      <c r="A56" s="13" t="s">
        <v>88</v>
      </c>
      <c r="B56" s="13" t="s">
        <v>89</v>
      </c>
      <c r="C56" s="13" t="s">
        <v>90</v>
      </c>
      <c r="D56" s="14" t="s">
        <v>91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18"/>
        <v>0</v>
      </c>
      <c r="Q56" s="19"/>
      <c r="R56" s="19"/>
      <c r="S56" s="19"/>
      <c r="T56" s="19"/>
      <c r="U56" s="19"/>
      <c r="V56" s="19"/>
      <c r="W56" s="19"/>
      <c r="X56" s="19"/>
      <c r="Y56" s="19"/>
      <c r="Z56" s="19">
        <f t="shared" si="20"/>
        <v>0</v>
      </c>
      <c r="AA56" s="100">
        <f t="shared" si="17"/>
        <v>0</v>
      </c>
    </row>
    <row r="57" spans="1:27" ht="201.75" customHeight="1" hidden="1">
      <c r="A57" s="13" t="s">
        <v>92</v>
      </c>
      <c r="B57" s="13" t="s">
        <v>93</v>
      </c>
      <c r="C57" s="13" t="s">
        <v>94</v>
      </c>
      <c r="D57" s="16" t="s">
        <v>95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18"/>
        <v>0</v>
      </c>
      <c r="Q57" s="19"/>
      <c r="R57" s="19"/>
      <c r="S57" s="19"/>
      <c r="T57" s="19"/>
      <c r="U57" s="19">
        <f t="shared" si="19"/>
        <v>0</v>
      </c>
      <c r="V57" s="19"/>
      <c r="W57" s="19"/>
      <c r="X57" s="19"/>
      <c r="Y57" s="19"/>
      <c r="Z57" s="19">
        <f t="shared" si="20"/>
        <v>0</v>
      </c>
      <c r="AA57" s="100">
        <f t="shared" si="17"/>
        <v>0</v>
      </c>
    </row>
    <row r="58" spans="1:27" ht="86.25" hidden="1">
      <c r="A58" s="13" t="s">
        <v>96</v>
      </c>
      <c r="B58" s="13" t="s">
        <v>97</v>
      </c>
      <c r="C58" s="13" t="s">
        <v>98</v>
      </c>
      <c r="D58" s="14" t="s">
        <v>99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18"/>
        <v>0</v>
      </c>
      <c r="Q58" s="19"/>
      <c r="R58" s="19"/>
      <c r="S58" s="19"/>
      <c r="T58" s="19"/>
      <c r="U58" s="100">
        <f t="shared" si="19"/>
        <v>0</v>
      </c>
      <c r="V58" s="19"/>
      <c r="W58" s="19"/>
      <c r="X58" s="19"/>
      <c r="Y58" s="19"/>
      <c r="Z58" s="110">
        <f t="shared" si="20"/>
        <v>0</v>
      </c>
      <c r="AA58" s="100">
        <f t="shared" si="17"/>
        <v>0</v>
      </c>
    </row>
    <row r="59" spans="1:27" ht="57" hidden="1">
      <c r="A59" s="13" t="s">
        <v>232</v>
      </c>
      <c r="B59" s="25" t="s">
        <v>233</v>
      </c>
      <c r="C59" s="25" t="s">
        <v>42</v>
      </c>
      <c r="D59" s="159" t="s">
        <v>234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>
        <f t="shared" si="19"/>
        <v>0</v>
      </c>
      <c r="V59" s="19"/>
      <c r="W59" s="19"/>
      <c r="X59" s="19"/>
      <c r="Y59" s="19"/>
      <c r="Z59" s="19">
        <f t="shared" si="20"/>
        <v>0</v>
      </c>
      <c r="AA59" s="100">
        <f t="shared" si="17"/>
        <v>0</v>
      </c>
    </row>
    <row r="60" spans="1:27" ht="93.75" customHeight="1" hidden="1">
      <c r="A60" s="13" t="s">
        <v>100</v>
      </c>
      <c r="B60" s="13" t="s">
        <v>101</v>
      </c>
      <c r="C60" s="13" t="s">
        <v>102</v>
      </c>
      <c r="D60" s="16" t="s">
        <v>103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18"/>
        <v>0</v>
      </c>
      <c r="Q60" s="19"/>
      <c r="R60" s="19"/>
      <c r="S60" s="19"/>
      <c r="T60" s="19"/>
      <c r="U60" s="19">
        <f t="shared" si="19"/>
        <v>0</v>
      </c>
      <c r="V60" s="19"/>
      <c r="W60" s="19"/>
      <c r="X60" s="19"/>
      <c r="Y60" s="19"/>
      <c r="Z60" s="19">
        <f t="shared" si="20"/>
        <v>0</v>
      </c>
      <c r="AA60" s="100">
        <f t="shared" si="17"/>
        <v>0</v>
      </c>
    </row>
    <row r="61" spans="1:27" ht="159.75" customHeight="1" hidden="1">
      <c r="A61" s="11" t="s">
        <v>136</v>
      </c>
      <c r="B61" s="11"/>
      <c r="C61" s="11"/>
      <c r="D61" s="12" t="s">
        <v>105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00">
        <f>P62</f>
        <v>0</v>
      </c>
      <c r="Q61" s="100">
        <f aca="true" t="shared" si="21" ref="Q61:AA61">Q62</f>
        <v>0</v>
      </c>
      <c r="R61" s="100">
        <f t="shared" si="21"/>
        <v>0</v>
      </c>
      <c r="S61" s="100">
        <f t="shared" si="21"/>
        <v>0</v>
      </c>
      <c r="T61" s="100">
        <f t="shared" si="21"/>
        <v>0</v>
      </c>
      <c r="U61" s="100">
        <f t="shared" si="21"/>
        <v>0</v>
      </c>
      <c r="V61" s="100">
        <f t="shared" si="21"/>
        <v>0</v>
      </c>
      <c r="W61" s="100">
        <f t="shared" si="21"/>
        <v>0</v>
      </c>
      <c r="X61" s="100">
        <f t="shared" si="21"/>
        <v>0</v>
      </c>
      <c r="Y61" s="100">
        <f t="shared" si="21"/>
        <v>0</v>
      </c>
      <c r="Z61" s="100">
        <f t="shared" si="21"/>
        <v>0</v>
      </c>
      <c r="AA61" s="100">
        <f t="shared" si="21"/>
        <v>0</v>
      </c>
    </row>
    <row r="62" spans="1:27" ht="176.25" customHeight="1" hidden="1">
      <c r="A62" s="11" t="s">
        <v>104</v>
      </c>
      <c r="B62" s="11"/>
      <c r="C62" s="11"/>
      <c r="D62" s="12" t="s">
        <v>105</v>
      </c>
      <c r="E62" s="100">
        <f aca="true" t="shared" si="22" ref="E62:O62">SUM(E63:E65)</f>
        <v>0</v>
      </c>
      <c r="F62" s="100">
        <f t="shared" si="22"/>
        <v>0</v>
      </c>
      <c r="G62" s="100">
        <f t="shared" si="22"/>
        <v>0</v>
      </c>
      <c r="H62" s="100">
        <f t="shared" si="22"/>
        <v>0</v>
      </c>
      <c r="I62" s="100">
        <f t="shared" si="22"/>
        <v>0</v>
      </c>
      <c r="J62" s="100">
        <f t="shared" si="22"/>
        <v>0</v>
      </c>
      <c r="K62" s="100">
        <f t="shared" si="22"/>
        <v>0</v>
      </c>
      <c r="L62" s="100">
        <f t="shared" si="22"/>
        <v>0</v>
      </c>
      <c r="M62" s="100">
        <f t="shared" si="22"/>
        <v>0</v>
      </c>
      <c r="N62" s="100">
        <f t="shared" si="22"/>
        <v>0</v>
      </c>
      <c r="O62" s="100">
        <f t="shared" si="22"/>
        <v>0</v>
      </c>
      <c r="P62" s="100">
        <f>Q62+T62</f>
        <v>0</v>
      </c>
      <c r="Q62" s="100">
        <f>SUM(Q63:Q65)</f>
        <v>0</v>
      </c>
      <c r="R62" s="100">
        <f>SUM(R63:R65)</f>
        <v>0</v>
      </c>
      <c r="S62" s="100">
        <f>SUM(S63:S65)</f>
        <v>0</v>
      </c>
      <c r="T62" s="100"/>
      <c r="U62" s="100">
        <f t="shared" si="19"/>
        <v>0</v>
      </c>
      <c r="V62" s="100">
        <f>SUM(V63:V65)</f>
        <v>0</v>
      </c>
      <c r="W62" s="100"/>
      <c r="X62" s="100"/>
      <c r="Y62" s="100"/>
      <c r="Z62" s="100">
        <f t="shared" si="20"/>
        <v>0</v>
      </c>
      <c r="AA62" s="100">
        <f t="shared" si="17"/>
        <v>0</v>
      </c>
    </row>
    <row r="63" spans="1:27" ht="201" hidden="1">
      <c r="A63" s="13" t="s">
        <v>106</v>
      </c>
      <c r="B63" s="13" t="s">
        <v>72</v>
      </c>
      <c r="C63" s="13" t="s">
        <v>20</v>
      </c>
      <c r="D63" s="14" t="s">
        <v>200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>Q63+T63</f>
        <v>0</v>
      </c>
      <c r="Q63" s="19"/>
      <c r="R63" s="19"/>
      <c r="S63" s="19"/>
      <c r="T63" s="19"/>
      <c r="U63" s="100">
        <f t="shared" si="19"/>
        <v>0</v>
      </c>
      <c r="V63" s="19"/>
      <c r="W63" s="19"/>
      <c r="X63" s="19"/>
      <c r="Y63" s="19"/>
      <c r="Z63" s="110">
        <f t="shared" si="20"/>
        <v>0</v>
      </c>
      <c r="AA63" s="100">
        <f t="shared" si="17"/>
        <v>0</v>
      </c>
    </row>
    <row r="64" spans="1:27" ht="144" hidden="1">
      <c r="A64" s="13" t="s">
        <v>107</v>
      </c>
      <c r="B64" s="13" t="s">
        <v>79</v>
      </c>
      <c r="C64" s="13" t="s">
        <v>80</v>
      </c>
      <c r="D64" s="14" t="s">
        <v>81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>Q64+T64</f>
        <v>0</v>
      </c>
      <c r="Q64" s="19"/>
      <c r="R64" s="19"/>
      <c r="S64" s="19"/>
      <c r="T64" s="19"/>
      <c r="U64" s="100">
        <f t="shared" si="19"/>
        <v>0</v>
      </c>
      <c r="V64" s="19"/>
      <c r="W64" s="19"/>
      <c r="X64" s="19"/>
      <c r="Y64" s="19"/>
      <c r="Z64" s="110">
        <f t="shared" si="20"/>
        <v>0</v>
      </c>
      <c r="AA64" s="100">
        <f t="shared" si="17"/>
        <v>0</v>
      </c>
    </row>
    <row r="65" spans="1:27" ht="172.5" hidden="1">
      <c r="A65" s="13" t="s">
        <v>108</v>
      </c>
      <c r="B65" s="13" t="s">
        <v>109</v>
      </c>
      <c r="C65" s="13" t="s">
        <v>80</v>
      </c>
      <c r="D65" s="104" t="s">
        <v>270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>Q65+T65</f>
        <v>0</v>
      </c>
      <c r="Q65" s="19"/>
      <c r="R65" s="19"/>
      <c r="S65" s="19"/>
      <c r="T65" s="19"/>
      <c r="U65" s="100">
        <f t="shared" si="19"/>
        <v>0</v>
      </c>
      <c r="V65" s="19"/>
      <c r="W65" s="19"/>
      <c r="X65" s="19"/>
      <c r="Y65" s="19"/>
      <c r="Z65" s="110">
        <f t="shared" si="20"/>
        <v>0</v>
      </c>
      <c r="AA65" s="100">
        <f t="shared" si="17"/>
        <v>0</v>
      </c>
    </row>
    <row r="66" spans="1:27" ht="197.25" hidden="1">
      <c r="A66" s="11" t="s">
        <v>137</v>
      </c>
      <c r="B66" s="11"/>
      <c r="C66" s="11"/>
      <c r="D66" s="27" t="s">
        <v>111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00">
        <f>P67</f>
        <v>0</v>
      </c>
      <c r="Q66" s="100">
        <f aca="true" t="shared" si="23" ref="Q66:AA66">Q67</f>
        <v>0</v>
      </c>
      <c r="R66" s="100">
        <f t="shared" si="23"/>
        <v>0</v>
      </c>
      <c r="S66" s="100">
        <f t="shared" si="23"/>
        <v>0</v>
      </c>
      <c r="T66" s="100">
        <f t="shared" si="23"/>
        <v>0</v>
      </c>
      <c r="U66" s="100">
        <f t="shared" si="23"/>
        <v>0</v>
      </c>
      <c r="V66" s="100">
        <f t="shared" si="23"/>
        <v>0</v>
      </c>
      <c r="W66" s="100">
        <f t="shared" si="23"/>
        <v>0</v>
      </c>
      <c r="X66" s="100">
        <f t="shared" si="23"/>
        <v>0</v>
      </c>
      <c r="Y66" s="100">
        <f t="shared" si="23"/>
        <v>0</v>
      </c>
      <c r="Z66" s="100">
        <f t="shared" si="23"/>
        <v>0</v>
      </c>
      <c r="AA66" s="100">
        <f t="shared" si="23"/>
        <v>0</v>
      </c>
    </row>
    <row r="67" spans="1:27" ht="219" customHeight="1" hidden="1">
      <c r="A67" s="11" t="s">
        <v>110</v>
      </c>
      <c r="B67" s="11"/>
      <c r="C67" s="11"/>
      <c r="D67" s="27" t="s">
        <v>111</v>
      </c>
      <c r="E67" s="111">
        <f aca="true" t="shared" si="24" ref="E67:O67">SUM(E68:E68)</f>
        <v>0</v>
      </c>
      <c r="F67" s="111">
        <f t="shared" si="24"/>
        <v>0</v>
      </c>
      <c r="G67" s="111">
        <f t="shared" si="24"/>
        <v>0</v>
      </c>
      <c r="H67" s="111">
        <f t="shared" si="24"/>
        <v>0</v>
      </c>
      <c r="I67" s="111">
        <f t="shared" si="24"/>
        <v>0</v>
      </c>
      <c r="J67" s="111">
        <f t="shared" si="24"/>
        <v>0</v>
      </c>
      <c r="K67" s="111">
        <f t="shared" si="24"/>
        <v>0</v>
      </c>
      <c r="L67" s="111">
        <f t="shared" si="24"/>
        <v>0</v>
      </c>
      <c r="M67" s="111">
        <f t="shared" si="24"/>
        <v>0</v>
      </c>
      <c r="N67" s="111">
        <f t="shared" si="24"/>
        <v>0</v>
      </c>
      <c r="O67" s="111">
        <f t="shared" si="24"/>
        <v>0</v>
      </c>
      <c r="P67" s="111">
        <f>Q67+T67</f>
        <v>0</v>
      </c>
      <c r="Q67" s="111">
        <f>SUM(Q68:Q68)</f>
        <v>0</v>
      </c>
      <c r="R67" s="111">
        <f>SUM(R68:R68)</f>
        <v>0</v>
      </c>
      <c r="S67" s="111">
        <f>SUM(S68:S68)</f>
        <v>0</v>
      </c>
      <c r="T67" s="111">
        <f>SUM(T68:T68)</f>
        <v>0</v>
      </c>
      <c r="U67" s="100">
        <f t="shared" si="19"/>
        <v>0</v>
      </c>
      <c r="V67" s="111">
        <f>SUM(V68:V68)</f>
        <v>0</v>
      </c>
      <c r="W67" s="111">
        <f>SUM(W68:W68)</f>
        <v>0</v>
      </c>
      <c r="X67" s="111">
        <f>SUM(X68:X68)</f>
        <v>0</v>
      </c>
      <c r="Y67" s="111">
        <f>SUM(Y68:Y68)</f>
        <v>0</v>
      </c>
      <c r="Z67" s="110">
        <f t="shared" si="20"/>
        <v>0</v>
      </c>
      <c r="AA67" s="100">
        <f t="shared" si="17"/>
        <v>0</v>
      </c>
    </row>
    <row r="68" spans="1:27" ht="86.25" hidden="1">
      <c r="A68" s="13" t="s">
        <v>112</v>
      </c>
      <c r="B68" s="13" t="s">
        <v>49</v>
      </c>
      <c r="C68" s="13" t="s">
        <v>43</v>
      </c>
      <c r="D68" s="14" t="s">
        <v>130</v>
      </c>
      <c r="E68" s="112"/>
      <c r="F68" s="112"/>
      <c r="G68" s="112"/>
      <c r="H68" s="112"/>
      <c r="I68" s="19"/>
      <c r="J68" s="19"/>
      <c r="K68" s="19"/>
      <c r="L68" s="19"/>
      <c r="M68" s="19"/>
      <c r="N68" s="19"/>
      <c r="O68" s="19"/>
      <c r="P68" s="19">
        <f>Q68+T68</f>
        <v>0</v>
      </c>
      <c r="Q68" s="19"/>
      <c r="R68" s="19"/>
      <c r="S68" s="19"/>
      <c r="T68" s="19"/>
      <c r="U68" s="100">
        <f t="shared" si="19"/>
        <v>0</v>
      </c>
      <c r="V68" s="19"/>
      <c r="W68" s="19"/>
      <c r="X68" s="19"/>
      <c r="Y68" s="19"/>
      <c r="Z68" s="110">
        <f t="shared" si="20"/>
        <v>0</v>
      </c>
      <c r="AA68" s="100">
        <f t="shared" si="17"/>
        <v>0</v>
      </c>
    </row>
    <row r="69" spans="1:27" ht="214.5" customHeight="1">
      <c r="A69" s="11" t="s">
        <v>138</v>
      </c>
      <c r="B69" s="11"/>
      <c r="C69" s="11"/>
      <c r="D69" s="12" t="s">
        <v>114</v>
      </c>
      <c r="E69" s="112"/>
      <c r="F69" s="112"/>
      <c r="G69" s="112"/>
      <c r="H69" s="112"/>
      <c r="I69" s="19"/>
      <c r="J69" s="19"/>
      <c r="K69" s="19"/>
      <c r="L69" s="19"/>
      <c r="M69" s="19"/>
      <c r="N69" s="19"/>
      <c r="O69" s="19"/>
      <c r="P69" s="100">
        <f>P70</f>
        <v>355958</v>
      </c>
      <c r="Q69" s="100">
        <f aca="true" t="shared" si="25" ref="Q69:AA69">Q70</f>
        <v>355958</v>
      </c>
      <c r="R69" s="100">
        <f t="shared" si="25"/>
        <v>0</v>
      </c>
      <c r="S69" s="100">
        <f t="shared" si="25"/>
        <v>567472</v>
      </c>
      <c r="T69" s="100">
        <f t="shared" si="25"/>
        <v>0</v>
      </c>
      <c r="U69" s="100">
        <f t="shared" si="25"/>
        <v>1417816</v>
      </c>
      <c r="V69" s="100">
        <f t="shared" si="25"/>
        <v>1417816</v>
      </c>
      <c r="W69" s="100">
        <f t="shared" si="25"/>
        <v>0</v>
      </c>
      <c r="X69" s="100">
        <f t="shared" si="25"/>
        <v>0</v>
      </c>
      <c r="Y69" s="100">
        <f t="shared" si="25"/>
        <v>0</v>
      </c>
      <c r="Z69" s="100">
        <f t="shared" si="25"/>
        <v>1417816</v>
      </c>
      <c r="AA69" s="100">
        <f t="shared" si="25"/>
        <v>1773774</v>
      </c>
    </row>
    <row r="70" spans="1:27" ht="213.75" customHeight="1">
      <c r="A70" s="11" t="s">
        <v>113</v>
      </c>
      <c r="B70" s="11"/>
      <c r="C70" s="11"/>
      <c r="D70" s="12" t="s">
        <v>114</v>
      </c>
      <c r="E70" s="100">
        <f aca="true" t="shared" si="26" ref="E70:O70">SUM(E71:E76)</f>
        <v>0</v>
      </c>
      <c r="F70" s="100">
        <f t="shared" si="26"/>
        <v>0</v>
      </c>
      <c r="G70" s="100">
        <f t="shared" si="26"/>
        <v>0</v>
      </c>
      <c r="H70" s="100">
        <f t="shared" si="26"/>
        <v>0</v>
      </c>
      <c r="I70" s="100">
        <f t="shared" si="26"/>
        <v>0</v>
      </c>
      <c r="J70" s="100">
        <f t="shared" si="26"/>
        <v>0</v>
      </c>
      <c r="K70" s="100">
        <f t="shared" si="26"/>
        <v>0</v>
      </c>
      <c r="L70" s="100">
        <f t="shared" si="26"/>
        <v>0</v>
      </c>
      <c r="M70" s="100">
        <f t="shared" si="26"/>
        <v>0</v>
      </c>
      <c r="N70" s="100">
        <f t="shared" si="26"/>
        <v>0</v>
      </c>
      <c r="O70" s="100">
        <f t="shared" si="26"/>
        <v>0</v>
      </c>
      <c r="P70" s="100">
        <f aca="true" t="shared" si="27" ref="P70:P75">Q70+T70</f>
        <v>355958</v>
      </c>
      <c r="Q70" s="100">
        <f>SUM(Q71:Q76)</f>
        <v>355958</v>
      </c>
      <c r="R70" s="100">
        <f>SUM(R71:R76)</f>
        <v>0</v>
      </c>
      <c r="S70" s="100">
        <f>SUM(S71:S76)</f>
        <v>567472</v>
      </c>
      <c r="T70" s="100">
        <f>SUM(T71:T76)</f>
        <v>0</v>
      </c>
      <c r="U70" s="100">
        <f t="shared" si="19"/>
        <v>1417816</v>
      </c>
      <c r="V70" s="100">
        <f>SUM(V71:V76)</f>
        <v>1417816</v>
      </c>
      <c r="W70" s="100">
        <f>SUM(W71:W76)</f>
        <v>0</v>
      </c>
      <c r="X70" s="100">
        <f>SUM(X71:X76)</f>
        <v>0</v>
      </c>
      <c r="Y70" s="100">
        <f>SUM(Y71:Y76)</f>
        <v>0</v>
      </c>
      <c r="Z70" s="100">
        <f t="shared" si="20"/>
        <v>1417816</v>
      </c>
      <c r="AA70" s="100">
        <f t="shared" si="17"/>
        <v>1773774</v>
      </c>
    </row>
    <row r="71" spans="1:27" ht="100.5" customHeight="1">
      <c r="A71" s="13" t="s">
        <v>115</v>
      </c>
      <c r="B71" s="13" t="s">
        <v>34</v>
      </c>
      <c r="C71" s="13" t="s">
        <v>33</v>
      </c>
      <c r="D71" s="14" t="s">
        <v>35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27"/>
        <v>49000</v>
      </c>
      <c r="Q71" s="19">
        <f>49000</f>
        <v>49000</v>
      </c>
      <c r="R71" s="19"/>
      <c r="S71" s="19"/>
      <c r="T71" s="19"/>
      <c r="U71" s="100">
        <f t="shared" si="19"/>
        <v>0</v>
      </c>
      <c r="V71" s="19"/>
      <c r="W71" s="19"/>
      <c r="X71" s="19"/>
      <c r="Y71" s="19"/>
      <c r="Z71" s="110">
        <f t="shared" si="20"/>
        <v>0</v>
      </c>
      <c r="AA71" s="100">
        <f t="shared" si="17"/>
        <v>49000</v>
      </c>
    </row>
    <row r="72" spans="1:27" ht="86.25">
      <c r="A72" s="13" t="s">
        <v>116</v>
      </c>
      <c r="B72" s="13" t="s">
        <v>39</v>
      </c>
      <c r="C72" s="13" t="s">
        <v>33</v>
      </c>
      <c r="D72" s="14" t="s">
        <v>40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>
        <f t="shared" si="27"/>
        <v>83535</v>
      </c>
      <c r="Q72" s="19">
        <f>83535</f>
        <v>83535</v>
      </c>
      <c r="R72" s="19"/>
      <c r="S72" s="19">
        <f>394+567078</f>
        <v>567472</v>
      </c>
      <c r="T72" s="19"/>
      <c r="U72" s="100">
        <f t="shared" si="19"/>
        <v>0</v>
      </c>
      <c r="V72" s="19"/>
      <c r="W72" s="19"/>
      <c r="X72" s="19"/>
      <c r="Y72" s="19"/>
      <c r="Z72" s="110">
        <f t="shared" si="20"/>
        <v>0</v>
      </c>
      <c r="AA72" s="100">
        <f t="shared" si="17"/>
        <v>83535</v>
      </c>
    </row>
    <row r="73" spans="1:27" ht="86.25">
      <c r="A73" s="13" t="s">
        <v>117</v>
      </c>
      <c r="B73" s="13" t="s">
        <v>118</v>
      </c>
      <c r="C73" s="13" t="s">
        <v>33</v>
      </c>
      <c r="D73" s="14" t="s">
        <v>119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>
        <f t="shared" si="27"/>
        <v>223423</v>
      </c>
      <c r="Q73" s="19">
        <f>49994+141745+10800+20884</f>
        <v>223423</v>
      </c>
      <c r="R73" s="19"/>
      <c r="S73" s="19"/>
      <c r="T73" s="19"/>
      <c r="U73" s="19">
        <f t="shared" si="19"/>
        <v>333000</v>
      </c>
      <c r="V73" s="19">
        <f>219000+38000+28000+48000</f>
        <v>333000</v>
      </c>
      <c r="W73" s="19"/>
      <c r="X73" s="19"/>
      <c r="Y73" s="19"/>
      <c r="Z73" s="19">
        <f t="shared" si="20"/>
        <v>333000</v>
      </c>
      <c r="AA73" s="100">
        <f t="shared" si="17"/>
        <v>556423</v>
      </c>
    </row>
    <row r="74" spans="1:27" ht="86.25" hidden="1">
      <c r="A74" s="13" t="s">
        <v>120</v>
      </c>
      <c r="B74" s="13" t="s">
        <v>55</v>
      </c>
      <c r="C74" s="13" t="s">
        <v>42</v>
      </c>
      <c r="D74" s="14" t="s">
        <v>56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>
        <f t="shared" si="27"/>
        <v>0</v>
      </c>
      <c r="Q74" s="19"/>
      <c r="R74" s="19"/>
      <c r="S74" s="19"/>
      <c r="T74" s="19"/>
      <c r="U74" s="19">
        <f t="shared" si="19"/>
        <v>0</v>
      </c>
      <c r="V74" s="19"/>
      <c r="W74" s="19"/>
      <c r="X74" s="19"/>
      <c r="Y74" s="19"/>
      <c r="Z74" s="19">
        <f t="shared" si="20"/>
        <v>0</v>
      </c>
      <c r="AA74" s="100">
        <f t="shared" si="17"/>
        <v>0</v>
      </c>
    </row>
    <row r="75" spans="1:27" ht="86.25" hidden="1">
      <c r="A75" s="13" t="s">
        <v>121</v>
      </c>
      <c r="B75" s="13" t="s">
        <v>54</v>
      </c>
      <c r="C75" s="13" t="s">
        <v>42</v>
      </c>
      <c r="D75" s="14" t="s">
        <v>122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>
        <f t="shared" si="27"/>
        <v>0</v>
      </c>
      <c r="Q75" s="19"/>
      <c r="R75" s="19"/>
      <c r="S75" s="19"/>
      <c r="T75" s="19"/>
      <c r="U75" s="19">
        <f t="shared" si="19"/>
        <v>0</v>
      </c>
      <c r="V75" s="19"/>
      <c r="W75" s="19"/>
      <c r="X75" s="19"/>
      <c r="Y75" s="19"/>
      <c r="Z75" s="19">
        <f t="shared" si="20"/>
        <v>0</v>
      </c>
      <c r="AA75" s="100">
        <f t="shared" si="17"/>
        <v>0</v>
      </c>
    </row>
    <row r="76" spans="1:27" ht="86.25">
      <c r="A76" s="13" t="s">
        <v>121</v>
      </c>
      <c r="B76" s="13" t="s">
        <v>54</v>
      </c>
      <c r="C76" s="13" t="s">
        <v>42</v>
      </c>
      <c r="D76" s="14" t="s">
        <v>64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>
        <f t="shared" si="19"/>
        <v>1084816</v>
      </c>
      <c r="V76" s="19">
        <f>1084816</f>
        <v>1084816</v>
      </c>
      <c r="W76" s="19"/>
      <c r="X76" s="19"/>
      <c r="Y76" s="19"/>
      <c r="Z76" s="19">
        <f t="shared" si="20"/>
        <v>1084816</v>
      </c>
      <c r="AA76" s="100">
        <f t="shared" si="17"/>
        <v>1084816</v>
      </c>
    </row>
    <row r="77" spans="1:27" ht="99" customHeight="1" hidden="1">
      <c r="A77" s="11" t="s">
        <v>139</v>
      </c>
      <c r="B77" s="11"/>
      <c r="C77" s="11"/>
      <c r="D77" s="27" t="s">
        <v>124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00">
        <f>P78</f>
        <v>0</v>
      </c>
      <c r="Q77" s="100">
        <f aca="true" t="shared" si="28" ref="Q77:AA77">Q78</f>
        <v>0</v>
      </c>
      <c r="R77" s="100">
        <f t="shared" si="28"/>
        <v>0</v>
      </c>
      <c r="S77" s="100">
        <f t="shared" si="28"/>
        <v>0</v>
      </c>
      <c r="T77" s="100">
        <f t="shared" si="28"/>
        <v>0</v>
      </c>
      <c r="U77" s="100">
        <f t="shared" si="28"/>
        <v>0</v>
      </c>
      <c r="V77" s="100">
        <f t="shared" si="28"/>
        <v>0</v>
      </c>
      <c r="W77" s="100">
        <f t="shared" si="28"/>
        <v>0</v>
      </c>
      <c r="X77" s="100">
        <f t="shared" si="28"/>
        <v>0</v>
      </c>
      <c r="Y77" s="100">
        <f t="shared" si="28"/>
        <v>0</v>
      </c>
      <c r="Z77" s="100">
        <f t="shared" si="28"/>
        <v>0</v>
      </c>
      <c r="AA77" s="100">
        <f t="shared" si="28"/>
        <v>0</v>
      </c>
    </row>
    <row r="78" spans="1:27" ht="96.75" customHeight="1" hidden="1">
      <c r="A78" s="11" t="s">
        <v>123</v>
      </c>
      <c r="B78" s="11"/>
      <c r="C78" s="11"/>
      <c r="D78" s="27" t="s">
        <v>124</v>
      </c>
      <c r="E78" s="100">
        <f aca="true" t="shared" si="29" ref="E78:S78">SUM(E79)</f>
        <v>0</v>
      </c>
      <c r="F78" s="100">
        <f t="shared" si="29"/>
        <v>0</v>
      </c>
      <c r="G78" s="100">
        <f t="shared" si="29"/>
        <v>0</v>
      </c>
      <c r="H78" s="100">
        <f t="shared" si="29"/>
        <v>0</v>
      </c>
      <c r="I78" s="100">
        <f t="shared" si="29"/>
        <v>0</v>
      </c>
      <c r="J78" s="100">
        <f t="shared" si="29"/>
        <v>0</v>
      </c>
      <c r="K78" s="100">
        <f t="shared" si="29"/>
        <v>0</v>
      </c>
      <c r="L78" s="100">
        <f t="shared" si="29"/>
        <v>0</v>
      </c>
      <c r="M78" s="100">
        <f t="shared" si="29"/>
        <v>0</v>
      </c>
      <c r="N78" s="100">
        <f t="shared" si="29"/>
        <v>0</v>
      </c>
      <c r="O78" s="100">
        <f t="shared" si="29"/>
        <v>0</v>
      </c>
      <c r="P78" s="100">
        <f>Q78+T78</f>
        <v>0</v>
      </c>
      <c r="Q78" s="100">
        <f t="shared" si="29"/>
        <v>0</v>
      </c>
      <c r="R78" s="100">
        <f t="shared" si="29"/>
        <v>0</v>
      </c>
      <c r="S78" s="100">
        <f t="shared" si="29"/>
        <v>0</v>
      </c>
      <c r="T78" s="100"/>
      <c r="U78" s="100">
        <f t="shared" si="19"/>
        <v>0</v>
      </c>
      <c r="V78" s="100"/>
      <c r="W78" s="100"/>
      <c r="X78" s="100"/>
      <c r="Y78" s="100"/>
      <c r="Z78" s="110">
        <f t="shared" si="20"/>
        <v>0</v>
      </c>
      <c r="AA78" s="100">
        <f t="shared" si="17"/>
        <v>0</v>
      </c>
    </row>
    <row r="79" spans="1:27" ht="201" hidden="1">
      <c r="A79" s="13" t="s">
        <v>125</v>
      </c>
      <c r="B79" s="13" t="s">
        <v>72</v>
      </c>
      <c r="C79" s="13" t="s">
        <v>20</v>
      </c>
      <c r="D79" s="14" t="s">
        <v>200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>
        <f>Q79+T79</f>
        <v>0</v>
      </c>
      <c r="Q79" s="19"/>
      <c r="R79" s="19"/>
      <c r="S79" s="19"/>
      <c r="T79" s="19"/>
      <c r="U79" s="100">
        <f t="shared" si="19"/>
        <v>0</v>
      </c>
      <c r="V79" s="19"/>
      <c r="W79" s="19"/>
      <c r="X79" s="19"/>
      <c r="Y79" s="19"/>
      <c r="Z79" s="110">
        <f t="shared" si="20"/>
        <v>0</v>
      </c>
      <c r="AA79" s="100">
        <f t="shared" si="17"/>
        <v>0</v>
      </c>
    </row>
    <row r="80" spans="1:27" ht="84">
      <c r="A80" s="11" t="s">
        <v>140</v>
      </c>
      <c r="B80" s="11"/>
      <c r="C80" s="11"/>
      <c r="D80" s="27" t="s">
        <v>127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00">
        <f>P81</f>
        <v>350913</v>
      </c>
      <c r="Q80" s="100">
        <f aca="true" t="shared" si="30" ref="Q80:AA81">Q81</f>
        <v>323899</v>
      </c>
      <c r="R80" s="100">
        <f t="shared" si="30"/>
        <v>0</v>
      </c>
      <c r="S80" s="100">
        <f t="shared" si="30"/>
        <v>0</v>
      </c>
      <c r="T80" s="100">
        <f t="shared" si="30"/>
        <v>27014</v>
      </c>
      <c r="U80" s="100">
        <f t="shared" si="30"/>
        <v>0</v>
      </c>
      <c r="V80" s="100">
        <f t="shared" si="30"/>
        <v>0</v>
      </c>
      <c r="W80" s="100">
        <f t="shared" si="30"/>
        <v>0</v>
      </c>
      <c r="X80" s="100">
        <f t="shared" si="30"/>
        <v>0</v>
      </c>
      <c r="Y80" s="100">
        <f t="shared" si="30"/>
        <v>0</v>
      </c>
      <c r="Z80" s="100">
        <f t="shared" si="30"/>
        <v>0</v>
      </c>
      <c r="AA80" s="100">
        <f t="shared" si="30"/>
        <v>350913</v>
      </c>
    </row>
    <row r="81" spans="1:27" ht="84">
      <c r="A81" s="11" t="s">
        <v>126</v>
      </c>
      <c r="B81" s="11"/>
      <c r="C81" s="11"/>
      <c r="D81" s="27" t="s">
        <v>127</v>
      </c>
      <c r="E81" s="100" t="e">
        <f>SUM(#REF!)</f>
        <v>#REF!</v>
      </c>
      <c r="F81" s="100" t="e">
        <f>SUM(#REF!)</f>
        <v>#REF!</v>
      </c>
      <c r="G81" s="100" t="e">
        <f>SUM(#REF!)</f>
        <v>#REF!</v>
      </c>
      <c r="H81" s="100" t="e">
        <f>SUM(#REF!)</f>
        <v>#REF!</v>
      </c>
      <c r="I81" s="100" t="e">
        <f>SUM(#REF!)</f>
        <v>#REF!</v>
      </c>
      <c r="J81" s="100" t="e">
        <f>SUM(#REF!)</f>
        <v>#REF!</v>
      </c>
      <c r="K81" s="100" t="e">
        <f>SUM(#REF!)</f>
        <v>#REF!</v>
      </c>
      <c r="L81" s="100" t="e">
        <f>SUM(#REF!)</f>
        <v>#REF!</v>
      </c>
      <c r="M81" s="100" t="e">
        <f>SUM(#REF!)</f>
        <v>#REF!</v>
      </c>
      <c r="N81" s="100" t="e">
        <f>SUM(#REF!)</f>
        <v>#REF!</v>
      </c>
      <c r="O81" s="100" t="e">
        <f>SUM(#REF!)</f>
        <v>#REF!</v>
      </c>
      <c r="P81" s="100">
        <f>Q81+T81</f>
        <v>350913</v>
      </c>
      <c r="Q81" s="100">
        <f>Q82</f>
        <v>323899</v>
      </c>
      <c r="R81" s="100">
        <f t="shared" si="30"/>
        <v>0</v>
      </c>
      <c r="S81" s="100">
        <f t="shared" si="30"/>
        <v>0</v>
      </c>
      <c r="T81" s="100">
        <f t="shared" si="30"/>
        <v>27014</v>
      </c>
      <c r="U81" s="100">
        <f t="shared" si="30"/>
        <v>0</v>
      </c>
      <c r="V81" s="100">
        <f t="shared" si="30"/>
        <v>0</v>
      </c>
      <c r="W81" s="100">
        <f t="shared" si="30"/>
        <v>0</v>
      </c>
      <c r="X81" s="100">
        <f t="shared" si="30"/>
        <v>0</v>
      </c>
      <c r="Y81" s="100">
        <f t="shared" si="30"/>
        <v>0</v>
      </c>
      <c r="Z81" s="100">
        <f t="shared" si="30"/>
        <v>0</v>
      </c>
      <c r="AA81" s="100">
        <f t="shared" si="17"/>
        <v>350913</v>
      </c>
    </row>
    <row r="82" spans="1:27" ht="172.5">
      <c r="A82" s="13" t="s">
        <v>238</v>
      </c>
      <c r="B82" s="13" t="s">
        <v>239</v>
      </c>
      <c r="C82" s="13" t="s">
        <v>69</v>
      </c>
      <c r="D82" s="14" t="s">
        <v>237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>Q82+T82</f>
        <v>350913</v>
      </c>
      <c r="Q82" s="19">
        <f>53899+70000+100000+100000</f>
        <v>323899</v>
      </c>
      <c r="R82" s="19"/>
      <c r="S82" s="19"/>
      <c r="T82" s="19">
        <v>27014</v>
      </c>
      <c r="U82" s="100"/>
      <c r="V82" s="19"/>
      <c r="W82" s="19"/>
      <c r="X82" s="19"/>
      <c r="Y82" s="19"/>
      <c r="Z82" s="110"/>
      <c r="AA82" s="100">
        <f t="shared" si="17"/>
        <v>350913</v>
      </c>
    </row>
    <row r="83" spans="1:27" ht="27.75">
      <c r="A83" s="28" t="s">
        <v>132</v>
      </c>
      <c r="B83" s="28" t="s">
        <v>132</v>
      </c>
      <c r="C83" s="28" t="s">
        <v>132</v>
      </c>
      <c r="D83" s="15" t="s">
        <v>128</v>
      </c>
      <c r="E83" s="20" t="e">
        <f>E18+E43+E51+E54+E62+#REF!+#REF!+E67+E70+E78+E81</f>
        <v>#REF!</v>
      </c>
      <c r="F83" s="20" t="e">
        <f>F18+F43+F51+F54+F62+#REF!+#REF!+F67+F70+F78+F81</f>
        <v>#REF!</v>
      </c>
      <c r="G83" s="20" t="e">
        <f>G18+G43+G51+G54+G62+#REF!+#REF!+G67+G70+G78+G81</f>
        <v>#REF!</v>
      </c>
      <c r="H83" s="20" t="e">
        <f>H18+H43+H51+H54+H62+#REF!+#REF!+H67+H70+H78+H81</f>
        <v>#REF!</v>
      </c>
      <c r="I83" s="20" t="e">
        <f>I18+I43+I51+I54+I62+#REF!+#REF!+I67+I70+I78+I81</f>
        <v>#REF!</v>
      </c>
      <c r="J83" s="20" t="e">
        <f>J18+J43+J51+J54+J62+#REF!+#REF!+J67+J70+J78+J81</f>
        <v>#REF!</v>
      </c>
      <c r="K83" s="20" t="e">
        <f>K18+K43+K51+K54+K62+#REF!+#REF!+K67+K70+K78+K81</f>
        <v>#REF!</v>
      </c>
      <c r="L83" s="20" t="e">
        <f>L18+L43+L51+L54+L62+#REF!+#REF!+L67+L70+L78+L81</f>
        <v>#REF!</v>
      </c>
      <c r="M83" s="20" t="e">
        <f>M18+M43+M51+M54+M62+#REF!+#REF!+M67+M70+M78+M81</f>
        <v>#REF!</v>
      </c>
      <c r="N83" s="20" t="e">
        <f>N18+N43+N51+N54+N62+#REF!+#REF!+N67+N70+N78+N81</f>
        <v>#REF!</v>
      </c>
      <c r="O83" s="20" t="e">
        <f>O18+O43+O51+O54+O62+#REF!+#REF!+O67+O70+O78+O81</f>
        <v>#REF!</v>
      </c>
      <c r="P83" s="20">
        <f aca="true" t="shared" si="31" ref="P83:AA83">P17+P42+P50+P53+P61+P66+P69+P77+P80</f>
        <v>5797789</v>
      </c>
      <c r="Q83" s="20">
        <f t="shared" si="31"/>
        <v>5770775</v>
      </c>
      <c r="R83" s="20">
        <f t="shared" si="31"/>
        <v>0</v>
      </c>
      <c r="S83" s="20">
        <f t="shared" si="31"/>
        <v>636262</v>
      </c>
      <c r="T83" s="20">
        <f t="shared" si="31"/>
        <v>27014</v>
      </c>
      <c r="U83" s="20">
        <f t="shared" si="31"/>
        <v>5110261</v>
      </c>
      <c r="V83" s="20">
        <f t="shared" si="31"/>
        <v>5110261</v>
      </c>
      <c r="W83" s="20">
        <f t="shared" si="31"/>
        <v>0</v>
      </c>
      <c r="X83" s="20">
        <f t="shared" si="31"/>
        <v>0</v>
      </c>
      <c r="Y83" s="20">
        <f t="shared" si="31"/>
        <v>0</v>
      </c>
      <c r="Z83" s="20">
        <f t="shared" si="31"/>
        <v>5110261</v>
      </c>
      <c r="AA83" s="20">
        <f t="shared" si="31"/>
        <v>10908050</v>
      </c>
    </row>
    <row r="85" ht="30">
      <c r="Q85" s="18"/>
    </row>
    <row r="86" spans="4:27" ht="36" customHeight="1">
      <c r="D86" s="94"/>
      <c r="E86" s="2"/>
      <c r="F86" s="2"/>
      <c r="G86" s="2"/>
      <c r="H86" s="2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1"/>
    </row>
    <row r="88" ht="12.75">
      <c r="Q88" s="21"/>
    </row>
    <row r="90" spans="2:27" ht="30">
      <c r="B90" s="158" t="s">
        <v>228</v>
      </c>
      <c r="C90" s="158"/>
      <c r="D90" s="158"/>
      <c r="E90" s="158" t="s">
        <v>229</v>
      </c>
      <c r="P90" s="129"/>
      <c r="R90" s="129"/>
      <c r="V90" s="158" t="s">
        <v>229</v>
      </c>
      <c r="AA90" s="129"/>
    </row>
    <row r="91" spans="16:27" ht="30">
      <c r="P91" s="18"/>
      <c r="R91" s="18"/>
      <c r="AA91" s="18"/>
    </row>
    <row r="92" spans="16:18" ht="30">
      <c r="P92" s="129"/>
      <c r="R92" s="129"/>
    </row>
    <row r="93" ht="30">
      <c r="P93" s="129"/>
    </row>
    <row r="94" ht="30">
      <c r="P94" s="129"/>
    </row>
    <row r="95" ht="30">
      <c r="P95" s="129"/>
    </row>
    <row r="96" ht="30">
      <c r="P96" s="129"/>
    </row>
    <row r="97" ht="30">
      <c r="P97" s="129"/>
    </row>
    <row r="98" ht="30">
      <c r="P98" s="129"/>
    </row>
  </sheetData>
  <sheetProtection/>
  <mergeCells count="27">
    <mergeCell ref="J13:J14"/>
    <mergeCell ref="K13:L13"/>
    <mergeCell ref="X13:Y13"/>
    <mergeCell ref="Z13:Z14"/>
    <mergeCell ref="M13:M14"/>
    <mergeCell ref="E11:M12"/>
    <mergeCell ref="N11:N14"/>
    <mergeCell ref="AA11:AA14"/>
    <mergeCell ref="E13:F13"/>
    <mergeCell ref="G13:G14"/>
    <mergeCell ref="O13:O14"/>
    <mergeCell ref="T13:T14"/>
    <mergeCell ref="P13:P14"/>
    <mergeCell ref="P11:T12"/>
    <mergeCell ref="R13:S13"/>
    <mergeCell ref="Q13:Q14"/>
    <mergeCell ref="U13:U14"/>
    <mergeCell ref="A11:A14"/>
    <mergeCell ref="B11:B14"/>
    <mergeCell ref="C11:C14"/>
    <mergeCell ref="D11:D14"/>
    <mergeCell ref="U11:Z12"/>
    <mergeCell ref="D7:Y7"/>
    <mergeCell ref="V13:V14"/>
    <mergeCell ref="W13:W14"/>
    <mergeCell ref="H13:H14"/>
    <mergeCell ref="I13:I14"/>
  </mergeCells>
  <printOptions/>
  <pageMargins left="0.35433070866141736" right="0.1968503937007874" top="0.5905511811023623" bottom="0.5905511811023623" header="0.5118110236220472" footer="0.5118110236220472"/>
  <pageSetup fitToHeight="16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J1">
      <selection activeCell="N4" sqref="N4"/>
    </sheetView>
  </sheetViews>
  <sheetFormatPr defaultColWidth="9.00390625" defaultRowHeight="12.75"/>
  <cols>
    <col min="1" max="1" width="15.125" style="0" bestFit="1" customWidth="1"/>
    <col min="2" max="2" width="14.50390625" style="0" customWidth="1"/>
    <col min="3" max="3" width="16.625" style="0" customWidth="1"/>
    <col min="4" max="4" width="42.125" style="0" customWidth="1"/>
    <col min="5" max="5" width="19.00390625" style="0" customWidth="1"/>
    <col min="6" max="6" width="12.375" style="0" customWidth="1"/>
    <col min="7" max="7" width="15.00390625" style="0" customWidth="1"/>
    <col min="8" max="8" width="17.375" style="0" customWidth="1"/>
    <col min="9" max="9" width="17.50390625" style="0" customWidth="1"/>
    <col min="10" max="10" width="15.00390625" style="0" customWidth="1"/>
    <col min="11" max="11" width="18.875" style="0" customWidth="1"/>
    <col min="12" max="12" width="18.00390625" style="0" customWidth="1"/>
    <col min="13" max="13" width="16.875" style="0" customWidth="1"/>
    <col min="14" max="14" width="15.125" style="0" customWidth="1"/>
    <col min="15" max="15" width="15.50390625" style="0" customWidth="1"/>
    <col min="16" max="16" width="17.625" style="0" customWidth="1"/>
  </cols>
  <sheetData>
    <row r="1" spans="14:15" ht="21">
      <c r="N1" s="133" t="s">
        <v>191</v>
      </c>
      <c r="O1" s="5"/>
    </row>
    <row r="2" spans="14:15" ht="21">
      <c r="N2" s="134" t="s">
        <v>231</v>
      </c>
      <c r="O2" s="5"/>
    </row>
    <row r="3" spans="14:15" ht="21">
      <c r="N3" s="134" t="s">
        <v>227</v>
      </c>
      <c r="O3" s="5"/>
    </row>
    <row r="4" spans="14:15" ht="21">
      <c r="N4" s="133" t="s">
        <v>308</v>
      </c>
      <c r="O4" s="5"/>
    </row>
    <row r="5" ht="21">
      <c r="N5" s="133"/>
    </row>
    <row r="6" spans="1:16" ht="21.75" customHeight="1">
      <c r="A6" s="182"/>
      <c r="B6" s="182"/>
      <c r="I6" s="183"/>
      <c r="J6" s="39"/>
      <c r="K6" s="39"/>
      <c r="L6" s="39"/>
      <c r="M6" s="39"/>
      <c r="N6" s="134"/>
      <c r="P6" s="39"/>
    </row>
    <row r="7" ht="21">
      <c r="N7" s="134"/>
    </row>
    <row r="8" ht="21">
      <c r="N8" s="133"/>
    </row>
    <row r="9" ht="19.5" customHeight="1"/>
    <row r="10" ht="22.5" customHeight="1"/>
    <row r="11" spans="1:16" ht="23.25" customHeight="1">
      <c r="A11" s="235" t="s">
        <v>289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</row>
    <row r="12" spans="1:16" ht="15">
      <c r="A12" s="50">
        <v>21528000000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ht="12.75">
      <c r="A13" s="42" t="s">
        <v>131</v>
      </c>
    </row>
    <row r="14" spans="1:16" ht="21.7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</row>
    <row r="15" ht="16.5" customHeight="1">
      <c r="P15" s="184" t="s">
        <v>0</v>
      </c>
    </row>
    <row r="16" spans="1:16" ht="34.5" customHeight="1">
      <c r="A16" s="234" t="s">
        <v>12</v>
      </c>
      <c r="B16" s="234" t="s">
        <v>13</v>
      </c>
      <c r="C16" s="234" t="s">
        <v>5</v>
      </c>
      <c r="D16" s="234" t="s">
        <v>14</v>
      </c>
      <c r="E16" s="234" t="s">
        <v>285</v>
      </c>
      <c r="F16" s="234"/>
      <c r="G16" s="234"/>
      <c r="H16" s="234"/>
      <c r="I16" s="234" t="s">
        <v>286</v>
      </c>
      <c r="J16" s="234"/>
      <c r="K16" s="234"/>
      <c r="L16" s="234"/>
      <c r="M16" s="234" t="s">
        <v>287</v>
      </c>
      <c r="N16" s="234"/>
      <c r="O16" s="234"/>
      <c r="P16" s="234"/>
    </row>
    <row r="17" spans="1:16" ht="33" customHeight="1">
      <c r="A17" s="234"/>
      <c r="B17" s="234"/>
      <c r="C17" s="234"/>
      <c r="D17" s="234"/>
      <c r="E17" s="234" t="s">
        <v>156</v>
      </c>
      <c r="F17" s="234" t="s">
        <v>157</v>
      </c>
      <c r="G17" s="234"/>
      <c r="H17" s="234" t="s">
        <v>288</v>
      </c>
      <c r="I17" s="234" t="s">
        <v>156</v>
      </c>
      <c r="J17" s="234" t="s">
        <v>157</v>
      </c>
      <c r="K17" s="234"/>
      <c r="L17" s="234" t="s">
        <v>288</v>
      </c>
      <c r="M17" s="234" t="s">
        <v>156</v>
      </c>
      <c r="N17" s="234" t="s">
        <v>157</v>
      </c>
      <c r="O17" s="234"/>
      <c r="P17" s="234" t="s">
        <v>288</v>
      </c>
    </row>
    <row r="18" spans="1:16" ht="51" customHeight="1">
      <c r="A18" s="234"/>
      <c r="B18" s="234"/>
      <c r="C18" s="234"/>
      <c r="D18" s="234"/>
      <c r="E18" s="234"/>
      <c r="F18" s="185" t="s">
        <v>3</v>
      </c>
      <c r="G18" s="185" t="s">
        <v>4</v>
      </c>
      <c r="H18" s="234"/>
      <c r="I18" s="234"/>
      <c r="J18" s="185" t="s">
        <v>3</v>
      </c>
      <c r="K18" s="185" t="s">
        <v>4</v>
      </c>
      <c r="L18" s="234"/>
      <c r="M18" s="234"/>
      <c r="N18" s="185" t="s">
        <v>3</v>
      </c>
      <c r="O18" s="185" t="s">
        <v>4</v>
      </c>
      <c r="P18" s="234"/>
    </row>
    <row r="19" spans="1:16" ht="12.75">
      <c r="A19" s="186">
        <v>1</v>
      </c>
      <c r="B19" s="186">
        <v>2</v>
      </c>
      <c r="C19" s="186">
        <v>3</v>
      </c>
      <c r="D19" s="186">
        <v>4</v>
      </c>
      <c r="E19" s="186">
        <v>5</v>
      </c>
      <c r="F19" s="186">
        <v>6</v>
      </c>
      <c r="G19" s="186">
        <v>7</v>
      </c>
      <c r="H19" s="186">
        <v>8</v>
      </c>
      <c r="I19" s="186">
        <v>9</v>
      </c>
      <c r="J19" s="186">
        <v>10</v>
      </c>
      <c r="K19" s="186">
        <v>11</v>
      </c>
      <c r="L19" s="186">
        <v>12</v>
      </c>
      <c r="M19" s="186">
        <v>13</v>
      </c>
      <c r="N19" s="186">
        <v>14</v>
      </c>
      <c r="O19" s="186">
        <v>15</v>
      </c>
      <c r="P19" s="186">
        <v>16</v>
      </c>
    </row>
    <row r="20" spans="1:16" ht="68.25">
      <c r="A20" s="187" t="s">
        <v>15</v>
      </c>
      <c r="B20" s="187"/>
      <c r="C20" s="187"/>
      <c r="D20" s="188" t="s">
        <v>16</v>
      </c>
      <c r="E20" s="189">
        <f>E21</f>
        <v>1000000</v>
      </c>
      <c r="F20" s="190"/>
      <c r="G20" s="190"/>
      <c r="H20" s="189">
        <f>H21</f>
        <v>1000000</v>
      </c>
      <c r="I20" s="189">
        <f>I21</f>
        <v>-1000000</v>
      </c>
      <c r="J20" s="190"/>
      <c r="K20" s="190"/>
      <c r="L20" s="189">
        <f>L21</f>
        <v>-1000000</v>
      </c>
      <c r="M20" s="189"/>
      <c r="N20" s="189"/>
      <c r="O20" s="189"/>
      <c r="P20" s="189"/>
    </row>
    <row r="21" spans="1:16" ht="68.25">
      <c r="A21" s="187" t="s">
        <v>17</v>
      </c>
      <c r="B21" s="187"/>
      <c r="C21" s="187"/>
      <c r="D21" s="188" t="s">
        <v>16</v>
      </c>
      <c r="E21" s="189">
        <f>E22+E23</f>
        <v>1000000</v>
      </c>
      <c r="F21" s="189"/>
      <c r="G21" s="189"/>
      <c r="H21" s="189">
        <f>H22+H23</f>
        <v>1000000</v>
      </c>
      <c r="I21" s="189">
        <f>I22+I23</f>
        <v>-1000000</v>
      </c>
      <c r="J21" s="189"/>
      <c r="K21" s="189"/>
      <c r="L21" s="189">
        <f>L22+L23</f>
        <v>-1000000</v>
      </c>
      <c r="M21" s="189"/>
      <c r="N21" s="189"/>
      <c r="O21" s="189"/>
      <c r="P21" s="189"/>
    </row>
    <row r="22" spans="1:16" ht="87.75" customHeight="1">
      <c r="A22" s="191" t="s">
        <v>291</v>
      </c>
      <c r="B22" s="191" t="s">
        <v>292</v>
      </c>
      <c r="C22" s="191" t="s">
        <v>43</v>
      </c>
      <c r="D22" s="192" t="s">
        <v>293</v>
      </c>
      <c r="E22" s="193">
        <v>1000000</v>
      </c>
      <c r="F22" s="194"/>
      <c r="G22" s="194"/>
      <c r="H22" s="194">
        <f>E22+F22</f>
        <v>1000000</v>
      </c>
      <c r="I22" s="194"/>
      <c r="J22" s="194"/>
      <c r="K22" s="194"/>
      <c r="L22" s="194"/>
      <c r="M22" s="194">
        <f>E22-I22</f>
        <v>1000000</v>
      </c>
      <c r="N22" s="194"/>
      <c r="O22" s="194"/>
      <c r="P22" s="194">
        <f>H22-L22</f>
        <v>1000000</v>
      </c>
    </row>
    <row r="23" spans="1:16" ht="90.75" customHeight="1">
      <c r="A23" s="191" t="s">
        <v>294</v>
      </c>
      <c r="B23" s="191" t="s">
        <v>295</v>
      </c>
      <c r="C23" s="191" t="s">
        <v>43</v>
      </c>
      <c r="D23" s="192" t="s">
        <v>296</v>
      </c>
      <c r="E23" s="193"/>
      <c r="F23" s="194"/>
      <c r="G23" s="194"/>
      <c r="H23" s="194"/>
      <c r="I23" s="194">
        <v>-1000000</v>
      </c>
      <c r="J23" s="194"/>
      <c r="K23" s="194"/>
      <c r="L23" s="194">
        <f>I23+J23</f>
        <v>-1000000</v>
      </c>
      <c r="M23" s="194">
        <f>I23-E23</f>
        <v>-1000000</v>
      </c>
      <c r="N23" s="194"/>
      <c r="O23" s="194"/>
      <c r="P23" s="194">
        <f>L23-H23</f>
        <v>-1000000</v>
      </c>
    </row>
    <row r="24" spans="1:16" ht="22.5">
      <c r="A24" s="195" t="s">
        <v>143</v>
      </c>
      <c r="B24" s="195" t="s">
        <v>143</v>
      </c>
      <c r="C24" s="195" t="s">
        <v>143</v>
      </c>
      <c r="D24" s="196" t="s">
        <v>128</v>
      </c>
      <c r="E24" s="197">
        <f>E20</f>
        <v>1000000</v>
      </c>
      <c r="F24" s="197"/>
      <c r="G24" s="197"/>
      <c r="H24" s="197">
        <f>H20</f>
        <v>1000000</v>
      </c>
      <c r="I24" s="197">
        <f>I20</f>
        <v>-1000000</v>
      </c>
      <c r="J24" s="197"/>
      <c r="K24" s="197"/>
      <c r="L24" s="197">
        <f>L20</f>
        <v>-1000000</v>
      </c>
      <c r="M24" s="197"/>
      <c r="N24" s="197"/>
      <c r="O24" s="197"/>
      <c r="P24" s="197"/>
    </row>
    <row r="25" ht="27.75" customHeight="1"/>
    <row r="26" ht="15.75" customHeight="1"/>
    <row r="27" spans="4:24" ht="21" customHeight="1"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  <c r="P27" s="198"/>
      <c r="Q27" s="198"/>
      <c r="R27" s="198"/>
      <c r="S27" s="2"/>
      <c r="T27" s="2"/>
      <c r="U27" s="198"/>
      <c r="V27" s="198"/>
      <c r="W27" s="2"/>
      <c r="X27" s="2"/>
    </row>
    <row r="28" spans="3:24" ht="30">
      <c r="C28" s="158" t="s">
        <v>228</v>
      </c>
      <c r="D28" s="158"/>
      <c r="E28" s="158"/>
      <c r="G28" s="1"/>
      <c r="H28" s="1"/>
      <c r="I28" s="1"/>
      <c r="J28" s="1"/>
      <c r="K28" s="158" t="s">
        <v>229</v>
      </c>
      <c r="L28" s="1"/>
      <c r="M28" s="1"/>
      <c r="N28" s="1"/>
      <c r="O28" s="1"/>
      <c r="P28" s="1"/>
      <c r="Q28" s="129"/>
      <c r="R28" s="1"/>
      <c r="S28" s="129"/>
      <c r="T28" s="1"/>
      <c r="U28" s="1"/>
      <c r="V28" s="1"/>
      <c r="W28" s="158"/>
      <c r="X28" s="1"/>
    </row>
    <row r="29" spans="3:13" ht="18" customHeight="1"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</sheetData>
  <sheetProtection/>
  <mergeCells count="18">
    <mergeCell ref="A11:P11"/>
    <mergeCell ref="A14:P14"/>
    <mergeCell ref="A16:A18"/>
    <mergeCell ref="B16:B18"/>
    <mergeCell ref="C16:C18"/>
    <mergeCell ref="D16:D18"/>
    <mergeCell ref="E16:H16"/>
    <mergeCell ref="I16:L16"/>
    <mergeCell ref="M16:P16"/>
    <mergeCell ref="E17:E18"/>
    <mergeCell ref="N17:O17"/>
    <mergeCell ref="P17:P18"/>
    <mergeCell ref="F17:G17"/>
    <mergeCell ref="H17:H18"/>
    <mergeCell ref="I17:I18"/>
    <mergeCell ref="J17:K17"/>
    <mergeCell ref="L17:L18"/>
    <mergeCell ref="M17:M18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15" sqref="B15:C15"/>
    </sheetView>
  </sheetViews>
  <sheetFormatPr defaultColWidth="9.00390625" defaultRowHeight="12.75"/>
  <cols>
    <col min="1" max="1" width="21.375" style="0" customWidth="1"/>
    <col min="2" max="2" width="19.50390625" style="0" customWidth="1"/>
    <col min="3" max="3" width="56.125" style="0" customWidth="1"/>
    <col min="4" max="4" width="15.125" style="0" customWidth="1"/>
  </cols>
  <sheetData>
    <row r="1" spans="3:6" ht="18">
      <c r="C1" s="33" t="s">
        <v>279</v>
      </c>
      <c r="E1" s="33"/>
      <c r="F1" s="35"/>
    </row>
    <row r="2" spans="3:6" ht="18">
      <c r="C2" s="34" t="s">
        <v>262</v>
      </c>
      <c r="E2" s="34"/>
      <c r="F2" s="35"/>
    </row>
    <row r="3" spans="3:6" ht="18">
      <c r="C3" s="34" t="s">
        <v>263</v>
      </c>
      <c r="E3" s="34"/>
      <c r="F3" s="35"/>
    </row>
    <row r="4" spans="3:6" ht="18">
      <c r="C4" s="33" t="s">
        <v>307</v>
      </c>
      <c r="E4" s="33"/>
      <c r="F4" s="35"/>
    </row>
    <row r="5" spans="4:5" ht="21">
      <c r="D5" s="133"/>
      <c r="E5" s="133"/>
    </row>
    <row r="7" spans="1:5" ht="17.25">
      <c r="A7" s="237" t="s">
        <v>254</v>
      </c>
      <c r="B7" s="237"/>
      <c r="C7" s="227"/>
      <c r="D7" s="227"/>
      <c r="E7" s="137"/>
    </row>
    <row r="8" spans="2:3" ht="18">
      <c r="B8" s="249">
        <v>21528000000</v>
      </c>
      <c r="C8" s="250"/>
    </row>
    <row r="9" spans="2:3" ht="15">
      <c r="B9" s="251" t="s">
        <v>131</v>
      </c>
      <c r="C9" s="250"/>
    </row>
    <row r="12" spans="1:4" ht="17.25">
      <c r="A12" s="238" t="s">
        <v>194</v>
      </c>
      <c r="B12" s="238"/>
      <c r="C12" s="239"/>
      <c r="D12" s="239"/>
    </row>
    <row r="13" spans="1:2" ht="17.25">
      <c r="A13" s="137"/>
      <c r="B13" s="137"/>
    </row>
    <row r="14" ht="18">
      <c r="D14" s="139" t="s">
        <v>0</v>
      </c>
    </row>
    <row r="15" spans="1:5" ht="66.75">
      <c r="A15" s="170" t="s">
        <v>195</v>
      </c>
      <c r="B15" s="242" t="s">
        <v>196</v>
      </c>
      <c r="C15" s="243"/>
      <c r="D15" s="170" t="s">
        <v>142</v>
      </c>
      <c r="E15" s="172"/>
    </row>
    <row r="16" spans="1:4" ht="13.5">
      <c r="A16" s="171">
        <v>1</v>
      </c>
      <c r="B16" s="244">
        <v>2</v>
      </c>
      <c r="C16" s="245"/>
      <c r="D16" s="171">
        <v>3</v>
      </c>
    </row>
    <row r="17" spans="1:4" ht="21.75" customHeight="1">
      <c r="A17" s="240" t="s">
        <v>197</v>
      </c>
      <c r="B17" s="240"/>
      <c r="C17" s="241"/>
      <c r="D17" s="241"/>
    </row>
    <row r="18" spans="1:4" ht="18.75" customHeight="1">
      <c r="A18" s="240" t="s">
        <v>198</v>
      </c>
      <c r="B18" s="240"/>
      <c r="C18" s="241"/>
      <c r="D18" s="241"/>
    </row>
    <row r="19" spans="1:4" ht="27.75" customHeight="1">
      <c r="A19" s="141" t="s">
        <v>132</v>
      </c>
      <c r="B19" s="246" t="s">
        <v>199</v>
      </c>
      <c r="C19" s="247"/>
      <c r="D19" s="140"/>
    </row>
    <row r="20" spans="1:4" ht="17.25">
      <c r="A20" s="141" t="s">
        <v>132</v>
      </c>
      <c r="B20" s="248" t="s">
        <v>156</v>
      </c>
      <c r="C20" s="247"/>
      <c r="D20" s="140"/>
    </row>
    <row r="21" spans="1:4" ht="17.25">
      <c r="A21" s="141" t="s">
        <v>132</v>
      </c>
      <c r="B21" s="248" t="s">
        <v>157</v>
      </c>
      <c r="C21" s="247"/>
      <c r="D21" s="145"/>
    </row>
    <row r="24" spans="1:4" ht="17.25">
      <c r="A24" s="238" t="s">
        <v>255</v>
      </c>
      <c r="B24" s="238"/>
      <c r="C24" s="239"/>
      <c r="D24" s="239"/>
    </row>
    <row r="26" ht="18">
      <c r="D26" s="139" t="s">
        <v>0</v>
      </c>
    </row>
    <row r="27" spans="1:4" ht="117">
      <c r="A27" s="170" t="s">
        <v>256</v>
      </c>
      <c r="B27" s="170" t="s">
        <v>13</v>
      </c>
      <c r="C27" s="170" t="s">
        <v>257</v>
      </c>
      <c r="D27" s="170" t="s">
        <v>142</v>
      </c>
    </row>
    <row r="28" spans="1:4" ht="13.5">
      <c r="A28" s="171">
        <v>1</v>
      </c>
      <c r="B28" s="171">
        <v>2</v>
      </c>
      <c r="C28" s="171">
        <v>3</v>
      </c>
      <c r="D28" s="171">
        <v>4</v>
      </c>
    </row>
    <row r="29" spans="1:4" ht="18">
      <c r="A29" s="252" t="s">
        <v>258</v>
      </c>
      <c r="B29" s="253"/>
      <c r="C29" s="254"/>
      <c r="D29" s="255"/>
    </row>
    <row r="30" spans="1:4" ht="54">
      <c r="A30" s="132">
        <v>3719800</v>
      </c>
      <c r="B30" s="132">
        <v>9800</v>
      </c>
      <c r="C30" s="131" t="s">
        <v>237</v>
      </c>
      <c r="D30" s="168">
        <f>D32+D34+D36+D38</f>
        <v>350913</v>
      </c>
    </row>
    <row r="31" spans="1:4" ht="54">
      <c r="A31" s="132"/>
      <c r="B31" s="132"/>
      <c r="C31" s="166" t="s">
        <v>272</v>
      </c>
      <c r="D31" s="169">
        <v>100000</v>
      </c>
    </row>
    <row r="32" spans="1:4" ht="18">
      <c r="A32" s="138">
        <v>99000000000</v>
      </c>
      <c r="B32" s="146"/>
      <c r="C32" s="146" t="s">
        <v>259</v>
      </c>
      <c r="D32" s="168">
        <f>D31</f>
        <v>100000</v>
      </c>
    </row>
    <row r="33" spans="1:4" ht="54">
      <c r="A33" s="132"/>
      <c r="B33" s="132"/>
      <c r="C33" s="166" t="s">
        <v>273</v>
      </c>
      <c r="D33" s="169">
        <v>80913</v>
      </c>
    </row>
    <row r="34" spans="1:4" ht="18">
      <c r="A34" s="138">
        <v>99000000000</v>
      </c>
      <c r="B34" s="146"/>
      <c r="C34" s="146" t="s">
        <v>259</v>
      </c>
      <c r="D34" s="168">
        <f>D33</f>
        <v>80913</v>
      </c>
    </row>
    <row r="35" spans="1:4" ht="78" customHeight="1">
      <c r="A35" s="138"/>
      <c r="B35" s="146"/>
      <c r="C35" s="167" t="s">
        <v>274</v>
      </c>
      <c r="D35" s="169">
        <v>100000</v>
      </c>
    </row>
    <row r="36" spans="1:4" ht="18">
      <c r="A36" s="138">
        <v>99000000000</v>
      </c>
      <c r="B36" s="146"/>
      <c r="C36" s="146" t="s">
        <v>259</v>
      </c>
      <c r="D36" s="168">
        <f>D35</f>
        <v>100000</v>
      </c>
    </row>
    <row r="37" spans="1:4" ht="72">
      <c r="A37" s="132"/>
      <c r="B37" s="132"/>
      <c r="C37" s="166" t="s">
        <v>275</v>
      </c>
      <c r="D37" s="169">
        <v>70000</v>
      </c>
    </row>
    <row r="38" spans="1:4" ht="18">
      <c r="A38" s="138">
        <v>99000000000</v>
      </c>
      <c r="B38" s="146"/>
      <c r="C38" s="146" t="s">
        <v>259</v>
      </c>
      <c r="D38" s="168">
        <f>D37</f>
        <v>70000</v>
      </c>
    </row>
    <row r="39" spans="1:4" ht="18">
      <c r="A39" s="240" t="s">
        <v>260</v>
      </c>
      <c r="B39" s="240"/>
      <c r="C39" s="241"/>
      <c r="D39" s="241"/>
    </row>
    <row r="40" spans="1:4" ht="17.25">
      <c r="A40" s="141" t="s">
        <v>132</v>
      </c>
      <c r="B40" s="141" t="s">
        <v>132</v>
      </c>
      <c r="C40" s="164" t="s">
        <v>199</v>
      </c>
      <c r="D40" s="140">
        <f>D41+D42</f>
        <v>350913</v>
      </c>
    </row>
    <row r="41" spans="1:4" ht="17.25">
      <c r="A41" s="141" t="s">
        <v>132</v>
      </c>
      <c r="B41" s="141" t="s">
        <v>132</v>
      </c>
      <c r="C41" s="165" t="s">
        <v>156</v>
      </c>
      <c r="D41" s="140">
        <f>D30</f>
        <v>350913</v>
      </c>
    </row>
    <row r="42" spans="1:4" ht="17.25">
      <c r="A42" s="141" t="s">
        <v>132</v>
      </c>
      <c r="B42" s="141" t="s">
        <v>132</v>
      </c>
      <c r="C42" s="165" t="s">
        <v>157</v>
      </c>
      <c r="D42" s="145"/>
    </row>
    <row r="43" spans="1:4" ht="17.25">
      <c r="A43" s="173"/>
      <c r="B43" s="173"/>
      <c r="C43" s="174"/>
      <c r="D43" s="175"/>
    </row>
    <row r="44" spans="1:4" ht="17.25">
      <c r="A44" s="173"/>
      <c r="B44" s="173"/>
      <c r="C44" s="174"/>
      <c r="D44" s="175"/>
    </row>
    <row r="47" spans="1:3" ht="18">
      <c r="A47" s="33" t="s">
        <v>228</v>
      </c>
      <c r="B47" s="33"/>
      <c r="C47" s="33" t="s">
        <v>261</v>
      </c>
    </row>
  </sheetData>
  <sheetProtection/>
  <mergeCells count="14">
    <mergeCell ref="B9:C9"/>
    <mergeCell ref="A39:D39"/>
    <mergeCell ref="A29:D29"/>
    <mergeCell ref="A17:D17"/>
    <mergeCell ref="A7:D7"/>
    <mergeCell ref="A12:D12"/>
    <mergeCell ref="A18:D18"/>
    <mergeCell ref="A24:D24"/>
    <mergeCell ref="B15:C15"/>
    <mergeCell ref="B16:C16"/>
    <mergeCell ref="B19:C19"/>
    <mergeCell ref="B20:C20"/>
    <mergeCell ref="B21:C21"/>
    <mergeCell ref="B8:C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="80" zoomScaleNormal="80" zoomScalePageLayoutView="0" workbookViewId="0" topLeftCell="D1">
      <selection activeCell="H4" sqref="H4"/>
    </sheetView>
  </sheetViews>
  <sheetFormatPr defaultColWidth="9.00390625" defaultRowHeight="12.75"/>
  <cols>
    <col min="1" max="1" width="15.50390625" style="0" customWidth="1"/>
    <col min="2" max="2" width="16.00390625" style="0" customWidth="1"/>
    <col min="3" max="3" width="17.00390625" style="0" customWidth="1"/>
    <col min="4" max="4" width="44.00390625" style="0" customWidth="1"/>
    <col min="5" max="5" width="85.375" style="0" customWidth="1"/>
    <col min="6" max="6" width="15.00390625" style="0" customWidth="1"/>
    <col min="7" max="7" width="16.125" style="0" customWidth="1"/>
    <col min="8" max="8" width="14.875" style="0" customWidth="1"/>
    <col min="9" max="9" width="20.375" style="0" customWidth="1"/>
    <col min="10" max="10" width="14.875" style="0" customWidth="1"/>
  </cols>
  <sheetData>
    <row r="1" spans="8:10" ht="21">
      <c r="H1" s="133" t="s">
        <v>280</v>
      </c>
      <c r="I1" s="33"/>
      <c r="J1" s="33"/>
    </row>
    <row r="2" spans="8:10" ht="21">
      <c r="H2" s="134" t="s">
        <v>226</v>
      </c>
      <c r="I2" s="34"/>
      <c r="J2" s="33"/>
    </row>
    <row r="3" spans="8:10" ht="21">
      <c r="H3" s="134" t="s">
        <v>227</v>
      </c>
      <c r="I3" s="33"/>
      <c r="J3" s="33"/>
    </row>
    <row r="4" spans="8:10" ht="21">
      <c r="H4" s="133" t="s">
        <v>305</v>
      </c>
      <c r="I4" s="33"/>
      <c r="J4" s="33"/>
    </row>
    <row r="5" spans="8:10" ht="21">
      <c r="H5" s="133"/>
      <c r="I5" s="33"/>
      <c r="J5" s="33"/>
    </row>
    <row r="6" spans="8:10" ht="21">
      <c r="H6" s="133"/>
      <c r="I6" s="33"/>
      <c r="J6" s="33"/>
    </row>
    <row r="7" ht="23.25" customHeight="1"/>
    <row r="8" spans="1:10" ht="24.75" customHeight="1">
      <c r="A8" s="257" t="s">
        <v>264</v>
      </c>
      <c r="B8" s="257"/>
      <c r="C8" s="257"/>
      <c r="D8" s="257"/>
      <c r="E8" s="257"/>
      <c r="F8" s="257"/>
      <c r="G8" s="257"/>
      <c r="H8" s="257"/>
      <c r="I8" s="257"/>
      <c r="J8" s="257"/>
    </row>
    <row r="9" spans="1:10" ht="36.7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</row>
    <row r="10" spans="1:10" ht="20.25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22.5" customHeight="1">
      <c r="A11" s="153" t="s">
        <v>145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5.75" customHeight="1">
      <c r="A12" s="152" t="s">
        <v>131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15" customHeight="1">
      <c r="A13" s="54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27.75" customHeight="1">
      <c r="A14" s="256" t="s">
        <v>12</v>
      </c>
      <c r="B14" s="256" t="s">
        <v>13</v>
      </c>
      <c r="C14" s="256" t="s">
        <v>5</v>
      </c>
      <c r="D14" s="256" t="s">
        <v>159</v>
      </c>
      <c r="E14" s="256" t="s">
        <v>160</v>
      </c>
      <c r="F14" s="256" t="s">
        <v>161</v>
      </c>
      <c r="G14" s="256" t="s">
        <v>162</v>
      </c>
      <c r="H14" s="256" t="s">
        <v>163</v>
      </c>
      <c r="I14" s="256" t="s">
        <v>164</v>
      </c>
      <c r="J14" s="256" t="s">
        <v>165</v>
      </c>
    </row>
    <row r="15" spans="1:10" ht="27.7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</row>
    <row r="16" spans="1:10" ht="27.7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</row>
    <row r="17" spans="1:10" ht="27.75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</row>
    <row r="18" spans="1:10" ht="37.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</row>
    <row r="19" spans="1:10" ht="15">
      <c r="A19" s="38">
        <v>1</v>
      </c>
      <c r="B19" s="38">
        <v>2</v>
      </c>
      <c r="C19" s="38">
        <v>3</v>
      </c>
      <c r="D19" s="38">
        <v>4</v>
      </c>
      <c r="E19" s="38">
        <v>5</v>
      </c>
      <c r="F19" s="38">
        <v>6</v>
      </c>
      <c r="G19" s="38">
        <v>7</v>
      </c>
      <c r="H19" s="38">
        <v>8</v>
      </c>
      <c r="I19" s="38">
        <v>9</v>
      </c>
      <c r="J19" s="38">
        <v>10</v>
      </c>
    </row>
    <row r="20" spans="1:10" ht="70.5" customHeight="1">
      <c r="A20" s="61" t="s">
        <v>15</v>
      </c>
      <c r="B20" s="61"/>
      <c r="C20" s="61"/>
      <c r="D20" s="62" t="s">
        <v>16</v>
      </c>
      <c r="E20" s="65"/>
      <c r="F20" s="65"/>
      <c r="G20" s="65"/>
      <c r="H20" s="65"/>
      <c r="I20" s="149">
        <f>I21</f>
        <v>645049</v>
      </c>
      <c r="J20" s="65"/>
    </row>
    <row r="21" spans="1:10" ht="66.75" customHeight="1">
      <c r="A21" s="61" t="s">
        <v>17</v>
      </c>
      <c r="B21" s="61"/>
      <c r="C21" s="61"/>
      <c r="D21" s="62" t="s">
        <v>16</v>
      </c>
      <c r="E21" s="65"/>
      <c r="F21" s="65"/>
      <c r="G21" s="65"/>
      <c r="H21" s="65"/>
      <c r="I21" s="149">
        <f>SUM(I22:I26)</f>
        <v>645049</v>
      </c>
      <c r="J21" s="65"/>
    </row>
    <row r="22" spans="1:11" ht="43.5" customHeight="1">
      <c r="A22" s="263" t="s">
        <v>63</v>
      </c>
      <c r="B22" s="258">
        <v>7330</v>
      </c>
      <c r="C22" s="258" t="s">
        <v>42</v>
      </c>
      <c r="D22" s="264" t="s">
        <v>64</v>
      </c>
      <c r="E22" s="154" t="s">
        <v>249</v>
      </c>
      <c r="F22" s="70" t="s">
        <v>190</v>
      </c>
      <c r="G22" s="160">
        <f>50142+645049</f>
        <v>695191</v>
      </c>
      <c r="H22" s="161">
        <f>50142/695191*100</f>
        <v>7.212694065371962</v>
      </c>
      <c r="I22" s="160">
        <v>645049</v>
      </c>
      <c r="J22" s="161">
        <v>100</v>
      </c>
      <c r="K22" s="178"/>
    </row>
    <row r="23" spans="1:10" ht="55.5" customHeight="1">
      <c r="A23" s="263"/>
      <c r="B23" s="258"/>
      <c r="C23" s="258"/>
      <c r="D23" s="264"/>
      <c r="E23" s="154" t="s">
        <v>276</v>
      </c>
      <c r="F23" s="65">
        <v>2021</v>
      </c>
      <c r="G23" s="148">
        <v>829375</v>
      </c>
      <c r="H23" s="65"/>
      <c r="I23" s="148">
        <v>-829375</v>
      </c>
      <c r="J23" s="124">
        <v>100</v>
      </c>
    </row>
    <row r="24" spans="1:10" ht="46.5" customHeight="1">
      <c r="A24" s="263"/>
      <c r="B24" s="258"/>
      <c r="C24" s="258"/>
      <c r="D24" s="264"/>
      <c r="E24" s="123" t="s">
        <v>193</v>
      </c>
      <c r="F24" s="70">
        <v>2021</v>
      </c>
      <c r="G24" s="151">
        <v>800000</v>
      </c>
      <c r="H24" s="65"/>
      <c r="I24" s="148">
        <f>-800000</f>
        <v>-800000</v>
      </c>
      <c r="J24" s="124">
        <v>-100</v>
      </c>
    </row>
    <row r="25" spans="1:10" ht="36.75" customHeight="1">
      <c r="A25" s="259" t="s">
        <v>236</v>
      </c>
      <c r="B25" s="259" t="s">
        <v>208</v>
      </c>
      <c r="C25" s="259" t="s">
        <v>42</v>
      </c>
      <c r="D25" s="261" t="s">
        <v>209</v>
      </c>
      <c r="E25" s="154" t="s">
        <v>246</v>
      </c>
      <c r="F25" s="65">
        <v>2021</v>
      </c>
      <c r="G25" s="148">
        <v>829375</v>
      </c>
      <c r="H25" s="65"/>
      <c r="I25" s="148">
        <v>829375</v>
      </c>
      <c r="J25" s="124">
        <v>100</v>
      </c>
    </row>
    <row r="26" spans="1:10" ht="48.75" customHeight="1">
      <c r="A26" s="260"/>
      <c r="B26" s="260"/>
      <c r="C26" s="260"/>
      <c r="D26" s="262"/>
      <c r="E26" s="123" t="s">
        <v>247</v>
      </c>
      <c r="F26" s="70">
        <v>2021</v>
      </c>
      <c r="G26" s="151">
        <v>800000</v>
      </c>
      <c r="H26" s="65"/>
      <c r="I26" s="148">
        <v>800000</v>
      </c>
      <c r="J26" s="124">
        <v>100</v>
      </c>
    </row>
    <row r="27" spans="1:10" ht="109.5" customHeight="1">
      <c r="A27" s="61" t="s">
        <v>138</v>
      </c>
      <c r="B27" s="61"/>
      <c r="C27" s="61"/>
      <c r="D27" s="62" t="s">
        <v>114</v>
      </c>
      <c r="E27" s="123"/>
      <c r="F27" s="65"/>
      <c r="G27" s="148"/>
      <c r="H27" s="65"/>
      <c r="I27" s="149">
        <f>I28</f>
        <v>1084816</v>
      </c>
      <c r="J27" s="124"/>
    </row>
    <row r="28" spans="1:10" ht="109.5" customHeight="1">
      <c r="A28" s="61" t="s">
        <v>113</v>
      </c>
      <c r="B28" s="61"/>
      <c r="C28" s="61"/>
      <c r="D28" s="62" t="s">
        <v>114</v>
      </c>
      <c r="E28" s="123"/>
      <c r="F28" s="65"/>
      <c r="G28" s="148"/>
      <c r="H28" s="65"/>
      <c r="I28" s="149">
        <f>SUM(I29:I34)</f>
        <v>1084816</v>
      </c>
      <c r="J28" s="124"/>
    </row>
    <row r="29" spans="1:10" ht="88.5" customHeight="1">
      <c r="A29" s="259" t="s">
        <v>121</v>
      </c>
      <c r="B29" s="259" t="s">
        <v>54</v>
      </c>
      <c r="C29" s="259" t="s">
        <v>42</v>
      </c>
      <c r="D29" s="261" t="s">
        <v>64</v>
      </c>
      <c r="E29" s="123" t="s">
        <v>241</v>
      </c>
      <c r="F29" s="65" t="s">
        <v>225</v>
      </c>
      <c r="G29" s="150">
        <v>871460</v>
      </c>
      <c r="H29" s="161">
        <f>268658/871460*100</f>
        <v>30.82849471002685</v>
      </c>
      <c r="I29" s="160">
        <v>330212</v>
      </c>
      <c r="J29" s="161">
        <f>(268658+330212)/871460*100</f>
        <v>68.72030844789204</v>
      </c>
    </row>
    <row r="30" spans="1:10" ht="71.25" customHeight="1">
      <c r="A30" s="260"/>
      <c r="B30" s="260"/>
      <c r="C30" s="260"/>
      <c r="D30" s="262"/>
      <c r="E30" s="123" t="s">
        <v>242</v>
      </c>
      <c r="F30" s="65">
        <v>2021</v>
      </c>
      <c r="G30" s="160">
        <v>16034</v>
      </c>
      <c r="H30" s="70"/>
      <c r="I30" s="160">
        <v>16034</v>
      </c>
      <c r="J30" s="161">
        <v>100</v>
      </c>
    </row>
    <row r="31" spans="1:10" ht="65.25" customHeight="1">
      <c r="A31" s="260"/>
      <c r="B31" s="260"/>
      <c r="C31" s="260"/>
      <c r="D31" s="262"/>
      <c r="E31" s="123" t="s">
        <v>243</v>
      </c>
      <c r="F31" s="65">
        <v>2021</v>
      </c>
      <c r="G31" s="160">
        <v>12941</v>
      </c>
      <c r="H31" s="70"/>
      <c r="I31" s="160">
        <v>12941</v>
      </c>
      <c r="J31" s="161">
        <v>100</v>
      </c>
    </row>
    <row r="32" spans="1:10" ht="67.5" customHeight="1">
      <c r="A32" s="260"/>
      <c r="B32" s="260"/>
      <c r="C32" s="260"/>
      <c r="D32" s="262"/>
      <c r="E32" s="123" t="s">
        <v>244</v>
      </c>
      <c r="F32" s="65">
        <v>2021</v>
      </c>
      <c r="G32" s="160">
        <v>5133</v>
      </c>
      <c r="H32" s="70"/>
      <c r="I32" s="160">
        <v>5133</v>
      </c>
      <c r="J32" s="161">
        <v>100</v>
      </c>
    </row>
    <row r="33" spans="1:10" ht="63.75" customHeight="1">
      <c r="A33" s="260"/>
      <c r="B33" s="260"/>
      <c r="C33" s="260"/>
      <c r="D33" s="262"/>
      <c r="E33" s="123" t="s">
        <v>245</v>
      </c>
      <c r="F33" s="65">
        <v>2021</v>
      </c>
      <c r="G33" s="160">
        <v>8165</v>
      </c>
      <c r="H33" s="70"/>
      <c r="I33" s="160">
        <v>8165</v>
      </c>
      <c r="J33" s="161">
        <v>100</v>
      </c>
    </row>
    <row r="34" spans="1:10" ht="48" customHeight="1">
      <c r="A34" s="260"/>
      <c r="B34" s="260"/>
      <c r="C34" s="260"/>
      <c r="D34" s="262"/>
      <c r="E34" s="123" t="s">
        <v>278</v>
      </c>
      <c r="F34" s="65">
        <v>2021</v>
      </c>
      <c r="G34" s="160">
        <f>712331</f>
        <v>712331</v>
      </c>
      <c r="H34" s="161"/>
      <c r="I34" s="160">
        <v>712331</v>
      </c>
      <c r="J34" s="161">
        <v>100</v>
      </c>
    </row>
    <row r="35" spans="1:10" ht="20.25">
      <c r="A35" s="125" t="s">
        <v>143</v>
      </c>
      <c r="B35" s="125" t="s">
        <v>143</v>
      </c>
      <c r="C35" s="125" t="s">
        <v>143</v>
      </c>
      <c r="D35" s="125" t="s">
        <v>128</v>
      </c>
      <c r="E35" s="125" t="s">
        <v>143</v>
      </c>
      <c r="F35" s="125" t="s">
        <v>143</v>
      </c>
      <c r="G35" s="125" t="s">
        <v>143</v>
      </c>
      <c r="H35" s="51"/>
      <c r="I35" s="147">
        <f>I20+I27</f>
        <v>1729865</v>
      </c>
      <c r="J35" s="125" t="s">
        <v>143</v>
      </c>
    </row>
    <row r="39" spans="1:13" ht="26.25">
      <c r="A39" s="133"/>
      <c r="B39" s="133" t="s">
        <v>228</v>
      </c>
      <c r="C39" s="133"/>
      <c r="D39" s="133"/>
      <c r="E39" s="133"/>
      <c r="F39" s="133"/>
      <c r="G39" s="133"/>
      <c r="H39" s="133"/>
      <c r="I39" s="133" t="s">
        <v>229</v>
      </c>
      <c r="J39" s="133"/>
      <c r="K39" s="158"/>
      <c r="M39" s="1"/>
    </row>
    <row r="40" spans="1:10" ht="22.5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22.5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ht="12.75">
      <c r="I42" s="55"/>
    </row>
  </sheetData>
  <sheetProtection/>
  <mergeCells count="23">
    <mergeCell ref="A29:A34"/>
    <mergeCell ref="B29:B34"/>
    <mergeCell ref="C29:C34"/>
    <mergeCell ref="D29:D34"/>
    <mergeCell ref="A25:A26"/>
    <mergeCell ref="B25:B26"/>
    <mergeCell ref="G14:G18"/>
    <mergeCell ref="B22:B24"/>
    <mergeCell ref="C25:C26"/>
    <mergeCell ref="D25:D26"/>
    <mergeCell ref="A22:A24"/>
    <mergeCell ref="C22:C24"/>
    <mergeCell ref="D22:D24"/>
    <mergeCell ref="H14:H18"/>
    <mergeCell ref="E14:E18"/>
    <mergeCell ref="F14:F18"/>
    <mergeCell ref="A8:J9"/>
    <mergeCell ref="A14:A18"/>
    <mergeCell ref="B14:B18"/>
    <mergeCell ref="C14:C18"/>
    <mergeCell ref="D14:D18"/>
    <mergeCell ref="I14:I18"/>
    <mergeCell ref="J14:J18"/>
  </mergeCells>
  <printOptions/>
  <pageMargins left="0.5511811023622047" right="0.15748031496062992" top="0.984251968503937" bottom="0.5905511811023623" header="0.5118110236220472" footer="0.5118110236220472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zoomScale="65" zoomScaleNormal="65" zoomScalePageLayoutView="0" workbookViewId="0" topLeftCell="E3">
      <selection activeCell="H4" sqref="H4"/>
    </sheetView>
  </sheetViews>
  <sheetFormatPr defaultColWidth="9.125" defaultRowHeight="12.75"/>
  <cols>
    <col min="1" max="1" width="18.125" style="5" customWidth="1"/>
    <col min="2" max="2" width="16.125" style="5" customWidth="1"/>
    <col min="3" max="3" width="17.875" style="5" customWidth="1"/>
    <col min="4" max="4" width="59.125" style="5" customWidth="1"/>
    <col min="5" max="5" width="75.50390625" style="5" customWidth="1"/>
    <col min="6" max="6" width="26.625" style="50" customWidth="1"/>
    <col min="7" max="7" width="24.125" style="5" bestFit="1" customWidth="1"/>
    <col min="8" max="8" width="21.625" style="5" bestFit="1" customWidth="1"/>
    <col min="9" max="9" width="20.00390625" style="5" bestFit="1" customWidth="1"/>
    <col min="10" max="10" width="18.375" style="5" bestFit="1" customWidth="1"/>
    <col min="11" max="11" width="10.50390625" style="5" bestFit="1" customWidth="1"/>
    <col min="12" max="16384" width="9.125" style="5" customWidth="1"/>
  </cols>
  <sheetData>
    <row r="1" spans="8:10" ht="22.5">
      <c r="H1" s="133" t="s">
        <v>158</v>
      </c>
      <c r="J1" s="2"/>
    </row>
    <row r="2" spans="8:11" ht="22.5">
      <c r="H2" s="134" t="s">
        <v>231</v>
      </c>
      <c r="J2" s="58"/>
      <c r="K2"/>
    </row>
    <row r="3" spans="8:11" ht="22.5">
      <c r="H3" s="134" t="s">
        <v>227</v>
      </c>
      <c r="J3" s="2"/>
      <c r="K3"/>
    </row>
    <row r="4" spans="8:11" ht="22.5">
      <c r="H4" s="133" t="s">
        <v>306</v>
      </c>
      <c r="J4" s="2"/>
      <c r="K4"/>
    </row>
    <row r="5" spans="9:10" ht="15">
      <c r="I5"/>
      <c r="J5"/>
    </row>
    <row r="6" spans="1:10" ht="33.75" customHeight="1">
      <c r="A6" s="235" t="s">
        <v>265</v>
      </c>
      <c r="B6" s="235"/>
      <c r="C6" s="235"/>
      <c r="D6" s="235"/>
      <c r="E6" s="235"/>
      <c r="F6" s="235"/>
      <c r="G6" s="235"/>
      <c r="H6" s="235"/>
      <c r="I6" s="235"/>
      <c r="J6" s="235"/>
    </row>
    <row r="7" spans="1:10" ht="22.5">
      <c r="A7" s="92"/>
      <c r="B7" s="92"/>
      <c r="C7" s="92"/>
      <c r="D7" s="92"/>
      <c r="E7" s="92"/>
      <c r="F7" s="92"/>
      <c r="G7" s="92"/>
      <c r="H7" s="92"/>
      <c r="I7" s="92"/>
      <c r="J7" s="92"/>
    </row>
    <row r="8" ht="21">
      <c r="A8" s="91">
        <v>21528000000</v>
      </c>
    </row>
    <row r="9" ht="18">
      <c r="A9" s="60" t="s">
        <v>131</v>
      </c>
    </row>
    <row r="10" ht="18">
      <c r="J10" s="57" t="s">
        <v>0</v>
      </c>
    </row>
    <row r="11" spans="1:10" s="56" customFormat="1" ht="41.25" customHeight="1">
      <c r="A11" s="265" t="s">
        <v>12</v>
      </c>
      <c r="B11" s="265" t="s">
        <v>13</v>
      </c>
      <c r="C11" s="265" t="s">
        <v>5</v>
      </c>
      <c r="D11" s="265" t="s">
        <v>169</v>
      </c>
      <c r="E11" s="265" t="s">
        <v>170</v>
      </c>
      <c r="F11" s="265" t="s">
        <v>171</v>
      </c>
      <c r="G11" s="265" t="s">
        <v>142</v>
      </c>
      <c r="H11" s="265" t="s">
        <v>1</v>
      </c>
      <c r="I11" s="265" t="s">
        <v>2</v>
      </c>
      <c r="J11" s="265"/>
    </row>
    <row r="12" spans="1:10" s="56" customFormat="1" ht="9.75" customHeight="1" hidden="1">
      <c r="A12" s="265"/>
      <c r="B12" s="265"/>
      <c r="C12" s="265"/>
      <c r="D12" s="265"/>
      <c r="E12" s="265"/>
      <c r="F12" s="265"/>
      <c r="G12" s="265"/>
      <c r="H12" s="265"/>
      <c r="I12" s="265"/>
      <c r="J12" s="265"/>
    </row>
    <row r="13" spans="1:10" s="56" customFormat="1" ht="15" hidden="1">
      <c r="A13" s="265"/>
      <c r="B13" s="265"/>
      <c r="C13" s="265"/>
      <c r="D13" s="265"/>
      <c r="E13" s="265"/>
      <c r="F13" s="265"/>
      <c r="G13" s="265"/>
      <c r="H13" s="265"/>
      <c r="I13" s="265"/>
      <c r="J13" s="265"/>
    </row>
    <row r="14" spans="1:10" s="56" customFormat="1" ht="9.75" customHeight="1" hidden="1">
      <c r="A14" s="265"/>
      <c r="B14" s="265"/>
      <c r="C14" s="265"/>
      <c r="D14" s="265"/>
      <c r="E14" s="265"/>
      <c r="F14" s="265"/>
      <c r="G14" s="265"/>
      <c r="H14" s="265"/>
      <c r="I14" s="265"/>
      <c r="J14" s="265"/>
    </row>
    <row r="15" spans="1:10" s="56" customFormat="1" ht="15" hidden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</row>
    <row r="16" spans="1:10" s="56" customFormat="1" ht="51" customHeight="1">
      <c r="A16" s="265"/>
      <c r="B16" s="265"/>
      <c r="C16" s="265"/>
      <c r="D16" s="265"/>
      <c r="E16" s="265"/>
      <c r="F16" s="265"/>
      <c r="G16" s="265"/>
      <c r="H16" s="265"/>
      <c r="I16" s="265" t="s">
        <v>3</v>
      </c>
      <c r="J16" s="265" t="s">
        <v>4</v>
      </c>
    </row>
    <row r="17" spans="1:10" s="56" customFormat="1" ht="99.75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</row>
    <row r="18" spans="1:10" ht="15">
      <c r="A18" s="113">
        <v>1</v>
      </c>
      <c r="B18" s="113">
        <v>2</v>
      </c>
      <c r="C18" s="113">
        <v>3</v>
      </c>
      <c r="D18" s="113">
        <v>4</v>
      </c>
      <c r="E18" s="113">
        <v>5</v>
      </c>
      <c r="F18" s="113">
        <v>6</v>
      </c>
      <c r="G18" s="113">
        <v>7</v>
      </c>
      <c r="H18" s="113">
        <v>8</v>
      </c>
      <c r="I18" s="113">
        <v>9</v>
      </c>
      <c r="J18" s="113">
        <v>10</v>
      </c>
    </row>
    <row r="19" spans="1:10" ht="54.75" customHeight="1">
      <c r="A19" s="61" t="s">
        <v>15</v>
      </c>
      <c r="B19" s="61"/>
      <c r="C19" s="61"/>
      <c r="D19" s="62" t="s">
        <v>16</v>
      </c>
      <c r="E19" s="114"/>
      <c r="F19" s="114"/>
      <c r="G19" s="115">
        <f>G20</f>
        <v>8123573</v>
      </c>
      <c r="H19" s="115">
        <f>H20</f>
        <v>5431128</v>
      </c>
      <c r="I19" s="115">
        <f>I20</f>
        <v>3692445</v>
      </c>
      <c r="J19" s="115">
        <f>J20</f>
        <v>3692445</v>
      </c>
    </row>
    <row r="20" spans="1:10" ht="51.75" customHeight="1">
      <c r="A20" s="61" t="s">
        <v>17</v>
      </c>
      <c r="B20" s="61"/>
      <c r="C20" s="61"/>
      <c r="D20" s="62" t="s">
        <v>16</v>
      </c>
      <c r="E20" s="114"/>
      <c r="F20" s="114"/>
      <c r="G20" s="115">
        <f>SUM(G21:G40)</f>
        <v>8123573</v>
      </c>
      <c r="H20" s="115">
        <f>SUM(H21:H64)</f>
        <v>5431128</v>
      </c>
      <c r="I20" s="115">
        <f>SUM(I21:I64)</f>
        <v>3692445</v>
      </c>
      <c r="J20" s="115">
        <f>SUM(J21:J64)</f>
        <v>3692445</v>
      </c>
    </row>
    <row r="21" spans="1:10" ht="149.25" customHeight="1" hidden="1">
      <c r="A21" s="63" t="s">
        <v>18</v>
      </c>
      <c r="B21" s="63" t="s">
        <v>19</v>
      </c>
      <c r="C21" s="63" t="s">
        <v>20</v>
      </c>
      <c r="D21" s="143" t="s">
        <v>21</v>
      </c>
      <c r="E21" s="64" t="s">
        <v>187</v>
      </c>
      <c r="F21" s="70" t="s">
        <v>269</v>
      </c>
      <c r="G21" s="59">
        <f>H21+I21</f>
        <v>0</v>
      </c>
      <c r="H21" s="59"/>
      <c r="I21" s="59"/>
      <c r="J21" s="59"/>
    </row>
    <row r="22" spans="1:10" ht="132.75" customHeight="1" hidden="1">
      <c r="A22" s="63" t="s">
        <v>24</v>
      </c>
      <c r="B22" s="85" t="s">
        <v>25</v>
      </c>
      <c r="C22" s="63" t="s">
        <v>26</v>
      </c>
      <c r="D22" s="93" t="s">
        <v>27</v>
      </c>
      <c r="E22" s="69" t="s">
        <v>224</v>
      </c>
      <c r="F22" s="70" t="s">
        <v>215</v>
      </c>
      <c r="G22" s="59">
        <f>H22+I22</f>
        <v>0</v>
      </c>
      <c r="H22" s="59"/>
      <c r="I22" s="59"/>
      <c r="J22" s="59"/>
    </row>
    <row r="23" spans="1:10" ht="138.75" customHeight="1" hidden="1">
      <c r="A23" s="66" t="s">
        <v>30</v>
      </c>
      <c r="B23" s="66" t="s">
        <v>31</v>
      </c>
      <c r="C23" s="66" t="s">
        <v>32</v>
      </c>
      <c r="D23" s="68" t="s">
        <v>207</v>
      </c>
      <c r="E23" s="69" t="s">
        <v>174</v>
      </c>
      <c r="F23" s="70" t="s">
        <v>216</v>
      </c>
      <c r="G23" s="59">
        <f aca="true" t="shared" si="0" ref="G23:G40">H23+I23</f>
        <v>0</v>
      </c>
      <c r="H23" s="59"/>
      <c r="I23" s="59">
        <f>J23</f>
        <v>0</v>
      </c>
      <c r="J23" s="59"/>
    </row>
    <row r="24" spans="1:10" ht="132.75" customHeight="1">
      <c r="A24" s="66" t="s">
        <v>18</v>
      </c>
      <c r="B24" s="66" t="s">
        <v>19</v>
      </c>
      <c r="C24" s="66" t="s">
        <v>20</v>
      </c>
      <c r="D24" s="64" t="s">
        <v>21</v>
      </c>
      <c r="E24" s="69" t="s">
        <v>187</v>
      </c>
      <c r="F24" s="70" t="s">
        <v>269</v>
      </c>
      <c r="G24" s="59">
        <f t="shared" si="0"/>
        <v>126968</v>
      </c>
      <c r="H24" s="59">
        <v>29572</v>
      </c>
      <c r="I24" s="59">
        <f>J24</f>
        <v>97396</v>
      </c>
      <c r="J24" s="59">
        <v>97396</v>
      </c>
    </row>
    <row r="25" spans="1:10" ht="134.25" customHeight="1">
      <c r="A25" s="66" t="s">
        <v>36</v>
      </c>
      <c r="B25" s="66" t="s">
        <v>37</v>
      </c>
      <c r="C25" s="66" t="s">
        <v>33</v>
      </c>
      <c r="D25" s="68" t="s">
        <v>177</v>
      </c>
      <c r="E25" s="73" t="s">
        <v>178</v>
      </c>
      <c r="F25" s="74" t="s">
        <v>281</v>
      </c>
      <c r="G25" s="59">
        <f t="shared" si="0"/>
        <v>1000000</v>
      </c>
      <c r="H25" s="59">
        <f>1000000</f>
        <v>1000000</v>
      </c>
      <c r="I25" s="59"/>
      <c r="J25" s="59"/>
    </row>
    <row r="26" spans="1:10" ht="151.5" customHeight="1">
      <c r="A26" s="66" t="s">
        <v>65</v>
      </c>
      <c r="B26" s="66" t="s">
        <v>66</v>
      </c>
      <c r="C26" s="66" t="s">
        <v>41</v>
      </c>
      <c r="D26" s="75" t="s">
        <v>67</v>
      </c>
      <c r="E26" s="64" t="s">
        <v>176</v>
      </c>
      <c r="F26" s="70" t="s">
        <v>282</v>
      </c>
      <c r="G26" s="59">
        <f t="shared" si="0"/>
        <v>1000000</v>
      </c>
      <c r="H26" s="59">
        <f>1000000</f>
        <v>1000000</v>
      </c>
      <c r="I26" s="59"/>
      <c r="J26" s="59"/>
    </row>
    <row r="27" spans="1:10" ht="145.5" customHeight="1" hidden="1">
      <c r="A27" s="279" t="s">
        <v>166</v>
      </c>
      <c r="B27" s="279" t="s">
        <v>167</v>
      </c>
      <c r="C27" s="279" t="s">
        <v>42</v>
      </c>
      <c r="D27" s="270" t="s">
        <v>168</v>
      </c>
      <c r="E27" s="69" t="s">
        <v>224</v>
      </c>
      <c r="F27" s="70" t="s">
        <v>215</v>
      </c>
      <c r="G27" s="59">
        <f>I27+H27</f>
        <v>0</v>
      </c>
      <c r="H27" s="59"/>
      <c r="I27" s="59">
        <f aca="true" t="shared" si="1" ref="I27:I32">J27</f>
        <v>0</v>
      </c>
      <c r="J27" s="59"/>
    </row>
    <row r="28" spans="1:10" ht="145.5" customHeight="1" hidden="1">
      <c r="A28" s="282"/>
      <c r="B28" s="282"/>
      <c r="C28" s="282"/>
      <c r="D28" s="283"/>
      <c r="E28" s="69" t="s">
        <v>174</v>
      </c>
      <c r="F28" s="70" t="s">
        <v>216</v>
      </c>
      <c r="G28" s="59">
        <f>I28+H28</f>
        <v>0</v>
      </c>
      <c r="H28" s="59"/>
      <c r="I28" s="59">
        <f t="shared" si="1"/>
        <v>0</v>
      </c>
      <c r="J28" s="59"/>
    </row>
    <row r="29" spans="1:10" ht="54" customHeight="1">
      <c r="A29" s="66" t="s">
        <v>63</v>
      </c>
      <c r="B29" s="66" t="s">
        <v>54</v>
      </c>
      <c r="C29" s="66" t="s">
        <v>42</v>
      </c>
      <c r="D29" s="68" t="s">
        <v>64</v>
      </c>
      <c r="E29" s="275" t="s">
        <v>179</v>
      </c>
      <c r="F29" s="276" t="s">
        <v>283</v>
      </c>
      <c r="G29" s="59">
        <f>H29+I29</f>
        <v>-984326</v>
      </c>
      <c r="H29" s="59"/>
      <c r="I29" s="59">
        <f t="shared" si="1"/>
        <v>-984326</v>
      </c>
      <c r="J29" s="59">
        <f>645049-829375-800000</f>
        <v>-984326</v>
      </c>
    </row>
    <row r="30" spans="1:10" s="2" customFormat="1" ht="88.5" customHeight="1">
      <c r="A30" s="66" t="s">
        <v>236</v>
      </c>
      <c r="B30" s="66" t="s">
        <v>208</v>
      </c>
      <c r="C30" s="66" t="s">
        <v>42</v>
      </c>
      <c r="D30" s="68" t="s">
        <v>209</v>
      </c>
      <c r="E30" s="267"/>
      <c r="F30" s="269"/>
      <c r="G30" s="59">
        <f>H30+I30</f>
        <v>1629375</v>
      </c>
      <c r="H30" s="59"/>
      <c r="I30" s="59">
        <f t="shared" si="1"/>
        <v>1629375</v>
      </c>
      <c r="J30" s="59">
        <f>829375+800000</f>
        <v>1629375</v>
      </c>
    </row>
    <row r="31" spans="1:10" ht="78" customHeight="1" hidden="1">
      <c r="A31" s="66" t="s">
        <v>59</v>
      </c>
      <c r="B31" s="66" t="s">
        <v>57</v>
      </c>
      <c r="C31" s="66" t="s">
        <v>43</v>
      </c>
      <c r="D31" s="64" t="s">
        <v>58</v>
      </c>
      <c r="E31" s="203"/>
      <c r="F31" s="204"/>
      <c r="G31" s="59">
        <f t="shared" si="0"/>
        <v>0</v>
      </c>
      <c r="H31" s="59"/>
      <c r="I31" s="59">
        <f t="shared" si="1"/>
        <v>0</v>
      </c>
      <c r="J31" s="59"/>
    </row>
    <row r="32" spans="1:10" ht="129" customHeight="1" hidden="1">
      <c r="A32" s="66" t="s">
        <v>44</v>
      </c>
      <c r="B32" s="66" t="s">
        <v>45</v>
      </c>
      <c r="C32" s="66" t="s">
        <v>46</v>
      </c>
      <c r="D32" s="68" t="s">
        <v>47</v>
      </c>
      <c r="E32" s="73" t="s">
        <v>178</v>
      </c>
      <c r="F32" s="74" t="s">
        <v>284</v>
      </c>
      <c r="G32" s="59">
        <f t="shared" si="0"/>
        <v>0</v>
      </c>
      <c r="H32" s="59"/>
      <c r="I32" s="59">
        <f t="shared" si="1"/>
        <v>0</v>
      </c>
      <c r="J32" s="59"/>
    </row>
    <row r="33" spans="1:10" s="133" customFormat="1" ht="126" hidden="1">
      <c r="A33" s="66" t="s">
        <v>250</v>
      </c>
      <c r="B33" s="66" t="s">
        <v>251</v>
      </c>
      <c r="C33" s="66" t="s">
        <v>46</v>
      </c>
      <c r="D33" s="68" t="s">
        <v>252</v>
      </c>
      <c r="E33" s="64" t="s">
        <v>176</v>
      </c>
      <c r="F33" s="70" t="s">
        <v>217</v>
      </c>
      <c r="G33" s="142"/>
      <c r="H33" s="142"/>
      <c r="I33" s="142"/>
      <c r="J33" s="142"/>
    </row>
    <row r="34" spans="1:10" ht="128.25" customHeight="1">
      <c r="A34" s="277" t="s">
        <v>60</v>
      </c>
      <c r="B34" s="277" t="s">
        <v>61</v>
      </c>
      <c r="C34" s="179" t="s">
        <v>43</v>
      </c>
      <c r="D34" s="180" t="s">
        <v>62</v>
      </c>
      <c r="E34" s="64" t="s">
        <v>176</v>
      </c>
      <c r="F34" s="70" t="s">
        <v>302</v>
      </c>
      <c r="G34" s="59">
        <f t="shared" si="0"/>
        <v>2950000</v>
      </c>
      <c r="H34" s="59"/>
      <c r="I34" s="59">
        <f>J34</f>
        <v>2950000</v>
      </c>
      <c r="J34" s="59">
        <f>2950000</f>
        <v>2950000</v>
      </c>
    </row>
    <row r="35" spans="1:10" ht="122.25" customHeight="1" hidden="1">
      <c r="A35" s="278"/>
      <c r="B35" s="278"/>
      <c r="C35" s="200"/>
      <c r="D35" s="201"/>
      <c r="E35" s="69" t="s">
        <v>172</v>
      </c>
      <c r="F35" s="70" t="s">
        <v>173</v>
      </c>
      <c r="G35" s="59">
        <f t="shared" si="0"/>
        <v>0</v>
      </c>
      <c r="H35" s="59"/>
      <c r="I35" s="59">
        <f>J35</f>
        <v>0</v>
      </c>
      <c r="J35" s="59">
        <f>945200-790494-154706</f>
        <v>0</v>
      </c>
    </row>
    <row r="36" spans="1:10" ht="133.5" customHeight="1" hidden="1">
      <c r="A36" s="269"/>
      <c r="B36" s="269"/>
      <c r="C36" s="199"/>
      <c r="D36" s="181"/>
      <c r="E36" s="69" t="s">
        <v>174</v>
      </c>
      <c r="F36" s="70" t="s">
        <v>216</v>
      </c>
      <c r="G36" s="59">
        <f t="shared" si="0"/>
        <v>0</v>
      </c>
      <c r="H36" s="59"/>
      <c r="I36" s="59">
        <f>J36</f>
        <v>0</v>
      </c>
      <c r="J36" s="59"/>
    </row>
    <row r="37" spans="1:10" ht="136.5" customHeight="1">
      <c r="A37" s="279" t="s">
        <v>48</v>
      </c>
      <c r="B37" s="279" t="s">
        <v>49</v>
      </c>
      <c r="C37" s="279" t="s">
        <v>43</v>
      </c>
      <c r="D37" s="286" t="s">
        <v>84</v>
      </c>
      <c r="E37" s="64" t="s">
        <v>187</v>
      </c>
      <c r="F37" s="70" t="s">
        <v>269</v>
      </c>
      <c r="G37" s="59">
        <f t="shared" si="0"/>
        <v>299936</v>
      </c>
      <c r="H37" s="59">
        <v>299936</v>
      </c>
      <c r="I37" s="59"/>
      <c r="J37" s="59"/>
    </row>
    <row r="38" spans="1:10" ht="136.5" customHeight="1">
      <c r="A38" s="280"/>
      <c r="B38" s="280"/>
      <c r="C38" s="280"/>
      <c r="D38" s="287"/>
      <c r="E38" s="64" t="s">
        <v>301</v>
      </c>
      <c r="F38" s="70" t="s">
        <v>240</v>
      </c>
      <c r="G38" s="59">
        <f t="shared" si="0"/>
        <v>298448</v>
      </c>
      <c r="H38" s="59">
        <v>298448</v>
      </c>
      <c r="I38" s="59"/>
      <c r="J38" s="59"/>
    </row>
    <row r="39" spans="1:10" ht="141" customHeight="1">
      <c r="A39" s="281"/>
      <c r="B39" s="281"/>
      <c r="C39" s="281"/>
      <c r="D39" s="288"/>
      <c r="E39" s="64" t="s">
        <v>176</v>
      </c>
      <c r="F39" s="70" t="s">
        <v>303</v>
      </c>
      <c r="G39" s="59">
        <f t="shared" si="0"/>
        <v>805897</v>
      </c>
      <c r="H39" s="59">
        <f>283197+522700</f>
        <v>805897</v>
      </c>
      <c r="I39" s="59"/>
      <c r="J39" s="59"/>
    </row>
    <row r="40" spans="1:10" ht="141.75" customHeight="1">
      <c r="A40" s="66" t="s">
        <v>50</v>
      </c>
      <c r="B40" s="71">
        <v>8210</v>
      </c>
      <c r="C40" s="66" t="s">
        <v>52</v>
      </c>
      <c r="D40" s="64" t="s">
        <v>53</v>
      </c>
      <c r="E40" s="68" t="s">
        <v>277</v>
      </c>
      <c r="F40" s="70" t="s">
        <v>240</v>
      </c>
      <c r="G40" s="59">
        <f t="shared" si="0"/>
        <v>997275</v>
      </c>
      <c r="H40" s="59">
        <f>997275</f>
        <v>997275</v>
      </c>
      <c r="I40" s="59"/>
      <c r="J40" s="59"/>
    </row>
    <row r="41" spans="1:10" ht="53.25" customHeight="1" hidden="1">
      <c r="A41" s="61" t="s">
        <v>133</v>
      </c>
      <c r="B41" s="66"/>
      <c r="C41" s="67"/>
      <c r="D41" s="76" t="s">
        <v>180</v>
      </c>
      <c r="E41" s="73"/>
      <c r="F41" s="70"/>
      <c r="G41" s="115">
        <f>G42</f>
        <v>0</v>
      </c>
      <c r="H41" s="115">
        <f>H42</f>
        <v>0</v>
      </c>
      <c r="I41" s="115">
        <f>I42</f>
        <v>0</v>
      </c>
      <c r="J41" s="115">
        <f>J42</f>
        <v>0</v>
      </c>
    </row>
    <row r="42" spans="1:10" ht="54.75" customHeight="1" hidden="1">
      <c r="A42" s="61" t="s">
        <v>70</v>
      </c>
      <c r="B42" s="66"/>
      <c r="C42" s="67"/>
      <c r="D42" s="76" t="s">
        <v>180</v>
      </c>
      <c r="E42" s="73"/>
      <c r="F42" s="70"/>
      <c r="G42" s="115">
        <f>H42+I42</f>
        <v>0</v>
      </c>
      <c r="H42" s="115">
        <f>SUM(H43:H46)</f>
        <v>0</v>
      </c>
      <c r="I42" s="115">
        <f>SUM(I43:I46)</f>
        <v>0</v>
      </c>
      <c r="J42" s="115">
        <f>SUM(J43:J46)</f>
        <v>0</v>
      </c>
    </row>
    <row r="43" spans="1:10" ht="126" customHeight="1" hidden="1">
      <c r="A43" s="66" t="s">
        <v>73</v>
      </c>
      <c r="B43" s="66" t="s">
        <v>74</v>
      </c>
      <c r="C43" s="67" t="s">
        <v>75</v>
      </c>
      <c r="D43" s="64" t="s">
        <v>76</v>
      </c>
      <c r="E43" s="73" t="s">
        <v>181</v>
      </c>
      <c r="F43" s="70" t="s">
        <v>248</v>
      </c>
      <c r="G43" s="59">
        <f>H43+I43</f>
        <v>0</v>
      </c>
      <c r="H43" s="59"/>
      <c r="I43" s="59"/>
      <c r="J43" s="59"/>
    </row>
    <row r="44" spans="1:10" ht="162" customHeight="1" hidden="1">
      <c r="A44" s="66" t="s">
        <v>201</v>
      </c>
      <c r="B44" s="66" t="s">
        <v>202</v>
      </c>
      <c r="C44" s="66" t="s">
        <v>77</v>
      </c>
      <c r="D44" s="163" t="s">
        <v>213</v>
      </c>
      <c r="E44" s="73" t="s">
        <v>181</v>
      </c>
      <c r="F44" s="70" t="s">
        <v>218</v>
      </c>
      <c r="G44" s="59">
        <f>H44+I44</f>
        <v>0</v>
      </c>
      <c r="H44" s="59"/>
      <c r="I44" s="59"/>
      <c r="J44" s="59"/>
    </row>
    <row r="45" spans="1:10" s="133" customFormat="1" ht="149.25" customHeight="1" hidden="1">
      <c r="A45" s="63" t="s">
        <v>210</v>
      </c>
      <c r="B45" s="63" t="s">
        <v>211</v>
      </c>
      <c r="C45" s="63" t="s">
        <v>42</v>
      </c>
      <c r="D45" s="93" t="s">
        <v>212</v>
      </c>
      <c r="E45" s="73" t="s">
        <v>182</v>
      </c>
      <c r="F45" s="70" t="s">
        <v>218</v>
      </c>
      <c r="G45" s="59">
        <f>H45+I45</f>
        <v>0</v>
      </c>
      <c r="H45" s="59"/>
      <c r="I45" s="59">
        <f>J45</f>
        <v>0</v>
      </c>
      <c r="J45" s="59"/>
    </row>
    <row r="46" spans="1:10" ht="132.75" customHeight="1" hidden="1">
      <c r="A46" s="66" t="s">
        <v>129</v>
      </c>
      <c r="B46" s="66" t="s">
        <v>57</v>
      </c>
      <c r="C46" s="66" t="s">
        <v>43</v>
      </c>
      <c r="D46" s="68" t="s">
        <v>58</v>
      </c>
      <c r="E46" s="73" t="s">
        <v>182</v>
      </c>
      <c r="F46" s="70" t="s">
        <v>218</v>
      </c>
      <c r="G46" s="59">
        <f>H46+I46</f>
        <v>0</v>
      </c>
      <c r="H46" s="59"/>
      <c r="I46" s="59">
        <f>J46</f>
        <v>0</v>
      </c>
      <c r="J46" s="59"/>
    </row>
    <row r="47" spans="1:10" ht="64.5" customHeight="1" hidden="1">
      <c r="A47" s="61" t="s">
        <v>134</v>
      </c>
      <c r="B47" s="77"/>
      <c r="C47" s="67"/>
      <c r="D47" s="76" t="s">
        <v>83</v>
      </c>
      <c r="E47" s="73"/>
      <c r="F47" s="70"/>
      <c r="G47" s="115">
        <f>G48</f>
        <v>0</v>
      </c>
      <c r="H47" s="115"/>
      <c r="I47" s="115">
        <f>I48</f>
        <v>0</v>
      </c>
      <c r="J47" s="115">
        <f>J48</f>
        <v>0</v>
      </c>
    </row>
    <row r="48" spans="1:10" ht="69" customHeight="1" hidden="1">
      <c r="A48" s="61" t="s">
        <v>82</v>
      </c>
      <c r="B48" s="77"/>
      <c r="C48" s="67"/>
      <c r="D48" s="76" t="s">
        <v>83</v>
      </c>
      <c r="E48" s="73"/>
      <c r="F48" s="70"/>
      <c r="G48" s="115">
        <f>SUM(G49:G49)</f>
        <v>0</v>
      </c>
      <c r="H48" s="115"/>
      <c r="I48" s="115">
        <f>SUM(I49:I49)</f>
        <v>0</v>
      </c>
      <c r="J48" s="115">
        <f>SUM(J49:J49)</f>
        <v>0</v>
      </c>
    </row>
    <row r="49" spans="1:10" s="2" customFormat="1" ht="134.25" customHeight="1" hidden="1">
      <c r="A49" s="63" t="s">
        <v>235</v>
      </c>
      <c r="B49" s="63" t="s">
        <v>208</v>
      </c>
      <c r="C49" s="84" t="s">
        <v>42</v>
      </c>
      <c r="D49" s="116" t="s">
        <v>209</v>
      </c>
      <c r="E49" s="162" t="s">
        <v>175</v>
      </c>
      <c r="F49" s="70" t="s">
        <v>266</v>
      </c>
      <c r="G49" s="59">
        <f>H49+I49</f>
        <v>0</v>
      </c>
      <c r="H49" s="59"/>
      <c r="I49" s="59">
        <f>J49</f>
        <v>0</v>
      </c>
      <c r="J49" s="59"/>
    </row>
    <row r="50" spans="1:10" ht="42.75" customHeight="1" hidden="1">
      <c r="A50" s="61" t="s">
        <v>135</v>
      </c>
      <c r="B50" s="77"/>
      <c r="C50" s="67"/>
      <c r="D50" s="79" t="s">
        <v>183</v>
      </c>
      <c r="E50" s="68"/>
      <c r="F50" s="70"/>
      <c r="G50" s="115">
        <f>G51</f>
        <v>0</v>
      </c>
      <c r="H50" s="115">
        <f>H51</f>
        <v>0</v>
      </c>
      <c r="I50" s="115">
        <f>I51</f>
        <v>0</v>
      </c>
      <c r="J50" s="115">
        <f>J51</f>
        <v>0</v>
      </c>
    </row>
    <row r="51" spans="1:10" ht="43.5" customHeight="1" hidden="1">
      <c r="A51" s="61" t="s">
        <v>85</v>
      </c>
      <c r="B51" s="77"/>
      <c r="C51" s="67"/>
      <c r="D51" s="79" t="s">
        <v>183</v>
      </c>
      <c r="E51" s="68"/>
      <c r="F51" s="70"/>
      <c r="G51" s="115">
        <f aca="true" t="shared" si="2" ref="G51:G56">H51+I51</f>
        <v>0</v>
      </c>
      <c r="H51" s="115">
        <f>SUM(H52:H56)</f>
        <v>0</v>
      </c>
      <c r="I51" s="115">
        <f>SUM(I52:I56)</f>
        <v>0</v>
      </c>
      <c r="J51" s="115">
        <f>SUM(J52:J56)</f>
        <v>0</v>
      </c>
    </row>
    <row r="52" spans="1:10" ht="141.75" customHeight="1" hidden="1">
      <c r="A52" s="66" t="s">
        <v>204</v>
      </c>
      <c r="B52" s="66" t="s">
        <v>205</v>
      </c>
      <c r="C52" s="66" t="s">
        <v>78</v>
      </c>
      <c r="D52" s="68" t="s">
        <v>87</v>
      </c>
      <c r="E52" s="284" t="s">
        <v>223</v>
      </c>
      <c r="F52" s="268" t="s">
        <v>219</v>
      </c>
      <c r="G52" s="59">
        <f t="shared" si="2"/>
        <v>0</v>
      </c>
      <c r="H52" s="59"/>
      <c r="I52" s="59">
        <f>J52</f>
        <v>0</v>
      </c>
      <c r="J52" s="59"/>
    </row>
    <row r="53" spans="1:10" ht="114.75" customHeight="1" hidden="1">
      <c r="A53" s="66" t="s">
        <v>92</v>
      </c>
      <c r="B53" s="66" t="s">
        <v>93</v>
      </c>
      <c r="C53" s="66" t="s">
        <v>94</v>
      </c>
      <c r="D53" s="64" t="s">
        <v>95</v>
      </c>
      <c r="E53" s="285"/>
      <c r="F53" s="285"/>
      <c r="G53" s="59">
        <f t="shared" si="2"/>
        <v>0</v>
      </c>
      <c r="H53" s="59"/>
      <c r="I53" s="59">
        <f>J53</f>
        <v>0</v>
      </c>
      <c r="J53" s="59"/>
    </row>
    <row r="54" spans="1:10" ht="155.25" customHeight="1" hidden="1">
      <c r="A54" s="66" t="s">
        <v>96</v>
      </c>
      <c r="B54" s="66" t="s">
        <v>97</v>
      </c>
      <c r="C54" s="66" t="s">
        <v>98</v>
      </c>
      <c r="D54" s="68" t="s">
        <v>99</v>
      </c>
      <c r="E54" s="143" t="s">
        <v>223</v>
      </c>
      <c r="F54" s="144" t="s">
        <v>219</v>
      </c>
      <c r="G54" s="59">
        <f t="shared" si="2"/>
        <v>0</v>
      </c>
      <c r="H54" s="59"/>
      <c r="I54" s="59"/>
      <c r="J54" s="59"/>
    </row>
    <row r="55" spans="1:10" s="133" customFormat="1" ht="142.5" customHeight="1" hidden="1">
      <c r="A55" s="66" t="s">
        <v>232</v>
      </c>
      <c r="B55" s="84" t="s">
        <v>233</v>
      </c>
      <c r="C55" s="84" t="s">
        <v>42</v>
      </c>
      <c r="D55" s="154" t="s">
        <v>234</v>
      </c>
      <c r="E55" s="64" t="s">
        <v>223</v>
      </c>
      <c r="F55" s="70" t="s">
        <v>220</v>
      </c>
      <c r="G55" s="59">
        <f t="shared" si="2"/>
        <v>0</v>
      </c>
      <c r="H55" s="59"/>
      <c r="I55" s="59">
        <f>J55</f>
        <v>0</v>
      </c>
      <c r="J55" s="59"/>
    </row>
    <row r="56" spans="1:10" ht="128.25" customHeight="1" hidden="1">
      <c r="A56" s="66" t="s">
        <v>100</v>
      </c>
      <c r="B56" s="71">
        <v>7622</v>
      </c>
      <c r="C56" s="67" t="s">
        <v>102</v>
      </c>
      <c r="D56" s="78" t="s">
        <v>184</v>
      </c>
      <c r="E56" s="64" t="s">
        <v>223</v>
      </c>
      <c r="F56" s="70" t="s">
        <v>220</v>
      </c>
      <c r="G56" s="59">
        <f t="shared" si="2"/>
        <v>0</v>
      </c>
      <c r="H56" s="59"/>
      <c r="I56" s="59">
        <f>J56</f>
        <v>0</v>
      </c>
      <c r="J56" s="59"/>
    </row>
    <row r="57" spans="1:10" ht="83.25" customHeight="1" hidden="1">
      <c r="A57" s="61" t="s">
        <v>136</v>
      </c>
      <c r="B57" s="77"/>
      <c r="C57" s="67"/>
      <c r="D57" s="76" t="s">
        <v>105</v>
      </c>
      <c r="E57" s="73"/>
      <c r="F57" s="74"/>
      <c r="G57" s="115">
        <f>G58</f>
        <v>0</v>
      </c>
      <c r="H57" s="115">
        <f>H58</f>
        <v>0</v>
      </c>
      <c r="I57" s="115"/>
      <c r="J57" s="115"/>
    </row>
    <row r="58" spans="1:10" ht="79.5" customHeight="1" hidden="1">
      <c r="A58" s="61" t="s">
        <v>104</v>
      </c>
      <c r="B58" s="77"/>
      <c r="C58" s="67"/>
      <c r="D58" s="76" t="s">
        <v>105</v>
      </c>
      <c r="E58" s="73"/>
      <c r="F58" s="74"/>
      <c r="G58" s="115">
        <f>SUM(G59:G60)</f>
        <v>0</v>
      </c>
      <c r="H58" s="115">
        <f>SUM(H59:H60)</f>
        <v>0</v>
      </c>
      <c r="I58" s="115"/>
      <c r="J58" s="115"/>
    </row>
    <row r="59" spans="1:10" s="133" customFormat="1" ht="99.75" customHeight="1" hidden="1">
      <c r="A59" s="66" t="s">
        <v>106</v>
      </c>
      <c r="B59" s="66" t="s">
        <v>72</v>
      </c>
      <c r="C59" s="66" t="s">
        <v>20</v>
      </c>
      <c r="D59" s="68" t="s">
        <v>200</v>
      </c>
      <c r="E59" s="266" t="s">
        <v>185</v>
      </c>
      <c r="F59" s="268" t="s">
        <v>221</v>
      </c>
      <c r="G59" s="59">
        <f>H59+I59</f>
        <v>0</v>
      </c>
      <c r="H59" s="59"/>
      <c r="I59" s="59"/>
      <c r="J59" s="59"/>
    </row>
    <row r="60" spans="1:10" ht="97.5" customHeight="1" hidden="1">
      <c r="A60" s="72">
        <v>1115062</v>
      </c>
      <c r="B60" s="72">
        <v>5062</v>
      </c>
      <c r="C60" s="67" t="s">
        <v>80</v>
      </c>
      <c r="D60" s="64" t="s">
        <v>186</v>
      </c>
      <c r="E60" s="267"/>
      <c r="F60" s="269"/>
      <c r="G60" s="59">
        <f>H60+I60</f>
        <v>0</v>
      </c>
      <c r="H60" s="59"/>
      <c r="I60" s="59"/>
      <c r="J60" s="59"/>
    </row>
    <row r="61" spans="1:10" ht="77.25" customHeight="1" hidden="1">
      <c r="A61" s="80" t="s">
        <v>137</v>
      </c>
      <c r="B61" s="80"/>
      <c r="C61" s="80"/>
      <c r="D61" s="81" t="s">
        <v>111</v>
      </c>
      <c r="E61" s="64"/>
      <c r="F61" s="70"/>
      <c r="G61" s="115">
        <f>G62</f>
        <v>0</v>
      </c>
      <c r="H61" s="115">
        <f>H62</f>
        <v>0</v>
      </c>
      <c r="I61" s="115"/>
      <c r="J61" s="115"/>
    </row>
    <row r="62" spans="1:10" ht="73.5" customHeight="1" hidden="1">
      <c r="A62" s="61" t="s">
        <v>110</v>
      </c>
      <c r="B62" s="61"/>
      <c r="C62" s="61"/>
      <c r="D62" s="82" t="s">
        <v>111</v>
      </c>
      <c r="E62" s="64"/>
      <c r="F62" s="70"/>
      <c r="G62" s="115">
        <f>SUM(G63:G63)</f>
        <v>0</v>
      </c>
      <c r="H62" s="115">
        <f>SUM(H63:H63)</f>
        <v>0</v>
      </c>
      <c r="I62" s="115"/>
      <c r="J62" s="115"/>
    </row>
    <row r="63" spans="1:10" ht="132" customHeight="1" hidden="1">
      <c r="A63" s="66" t="s">
        <v>112</v>
      </c>
      <c r="B63" s="66" t="s">
        <v>49</v>
      </c>
      <c r="C63" s="66" t="s">
        <v>43</v>
      </c>
      <c r="D63" s="68" t="s">
        <v>130</v>
      </c>
      <c r="E63" s="68" t="s">
        <v>189</v>
      </c>
      <c r="F63" s="70" t="s">
        <v>222</v>
      </c>
      <c r="G63" s="59">
        <f>H63+I63</f>
        <v>0</v>
      </c>
      <c r="H63" s="59"/>
      <c r="I63" s="59"/>
      <c r="J63" s="59"/>
    </row>
    <row r="64" spans="1:10" ht="144.75" customHeight="1">
      <c r="A64" s="202" t="s">
        <v>291</v>
      </c>
      <c r="B64" s="202" t="s">
        <v>292</v>
      </c>
      <c r="C64" s="202" t="s">
        <v>43</v>
      </c>
      <c r="D64" s="68" t="s">
        <v>293</v>
      </c>
      <c r="E64" s="64" t="s">
        <v>176</v>
      </c>
      <c r="F64" s="70" t="s">
        <v>304</v>
      </c>
      <c r="G64" s="59">
        <f>H64+I64</f>
        <v>1000000</v>
      </c>
      <c r="H64" s="142">
        <v>1000000</v>
      </c>
      <c r="I64" s="142"/>
      <c r="J64" s="142"/>
    </row>
    <row r="65" spans="1:10" ht="69.75" customHeight="1">
      <c r="A65" s="61" t="s">
        <v>138</v>
      </c>
      <c r="B65" s="61"/>
      <c r="C65" s="61"/>
      <c r="D65" s="62" t="s">
        <v>114</v>
      </c>
      <c r="E65" s="64"/>
      <c r="F65" s="70"/>
      <c r="G65" s="115">
        <f>G66</f>
        <v>1773774</v>
      </c>
      <c r="H65" s="115">
        <f>H66</f>
        <v>355958</v>
      </c>
      <c r="I65" s="115">
        <f>I66</f>
        <v>1417816</v>
      </c>
      <c r="J65" s="115">
        <f>J66</f>
        <v>1417816</v>
      </c>
    </row>
    <row r="66" spans="1:10" ht="80.25" customHeight="1">
      <c r="A66" s="61" t="s">
        <v>113</v>
      </c>
      <c r="B66" s="61"/>
      <c r="C66" s="61"/>
      <c r="D66" s="62" t="s">
        <v>114</v>
      </c>
      <c r="E66" s="64"/>
      <c r="F66" s="70"/>
      <c r="G66" s="115">
        <f>H66+I66</f>
        <v>1773774</v>
      </c>
      <c r="H66" s="115">
        <f>SUM(H67:H70)</f>
        <v>355958</v>
      </c>
      <c r="I66" s="115">
        <f>SUM(I67:I70)</f>
        <v>1417816</v>
      </c>
      <c r="J66" s="115">
        <f>SUM(J67:J70)</f>
        <v>1417816</v>
      </c>
    </row>
    <row r="67" spans="1:10" ht="47.25" customHeight="1">
      <c r="A67" s="66" t="s">
        <v>115</v>
      </c>
      <c r="B67" s="66" t="s">
        <v>34</v>
      </c>
      <c r="C67" s="66" t="s">
        <v>33</v>
      </c>
      <c r="D67" s="68" t="s">
        <v>35</v>
      </c>
      <c r="E67" s="270" t="s">
        <v>188</v>
      </c>
      <c r="F67" s="268" t="s">
        <v>267</v>
      </c>
      <c r="G67" s="59">
        <f>H67+I67</f>
        <v>49000</v>
      </c>
      <c r="H67" s="59">
        <f>49000</f>
        <v>49000</v>
      </c>
      <c r="I67" s="59"/>
      <c r="J67" s="59"/>
    </row>
    <row r="68" spans="1:10" ht="39" customHeight="1">
      <c r="A68" s="66" t="s">
        <v>116</v>
      </c>
      <c r="B68" s="66" t="s">
        <v>39</v>
      </c>
      <c r="C68" s="66" t="s">
        <v>33</v>
      </c>
      <c r="D68" s="68" t="s">
        <v>40</v>
      </c>
      <c r="E68" s="271"/>
      <c r="F68" s="273"/>
      <c r="G68" s="59">
        <f>H68+I68</f>
        <v>83535</v>
      </c>
      <c r="H68" s="59">
        <f>83535</f>
        <v>83535</v>
      </c>
      <c r="I68" s="59"/>
      <c r="J68" s="59"/>
    </row>
    <row r="69" spans="1:10" ht="49.5" customHeight="1">
      <c r="A69" s="66" t="s">
        <v>117</v>
      </c>
      <c r="B69" s="66" t="s">
        <v>118</v>
      </c>
      <c r="C69" s="66" t="s">
        <v>33</v>
      </c>
      <c r="D69" s="68" t="s">
        <v>119</v>
      </c>
      <c r="E69" s="271"/>
      <c r="F69" s="273"/>
      <c r="G69" s="59">
        <f>H69+I69</f>
        <v>556423</v>
      </c>
      <c r="H69" s="59">
        <f>49994+141745+10800+20884</f>
        <v>223423</v>
      </c>
      <c r="I69" s="59">
        <f>J69</f>
        <v>333000</v>
      </c>
      <c r="J69" s="59">
        <f>333000</f>
        <v>333000</v>
      </c>
    </row>
    <row r="70" spans="1:10" s="2" customFormat="1" ht="56.25" customHeight="1">
      <c r="A70" s="66" t="s">
        <v>121</v>
      </c>
      <c r="B70" s="66" t="s">
        <v>54</v>
      </c>
      <c r="C70" s="66" t="s">
        <v>42</v>
      </c>
      <c r="D70" s="68" t="s">
        <v>64</v>
      </c>
      <c r="E70" s="272"/>
      <c r="F70" s="274"/>
      <c r="G70" s="59">
        <f>H70+I70</f>
        <v>1084816</v>
      </c>
      <c r="H70" s="59"/>
      <c r="I70" s="59">
        <f>J70</f>
        <v>1084816</v>
      </c>
      <c r="J70" s="59">
        <f>330212+712331+42273</f>
        <v>1084816</v>
      </c>
    </row>
    <row r="71" spans="1:10" ht="54" customHeight="1" hidden="1">
      <c r="A71" s="80" t="s">
        <v>139</v>
      </c>
      <c r="B71" s="80"/>
      <c r="C71" s="80"/>
      <c r="D71" s="81" t="s">
        <v>124</v>
      </c>
      <c r="E71" s="83"/>
      <c r="F71" s="70"/>
      <c r="G71" s="115">
        <f>G72</f>
        <v>0</v>
      </c>
      <c r="H71" s="117">
        <f>H72</f>
        <v>0</v>
      </c>
      <c r="I71" s="115"/>
      <c r="J71" s="117"/>
    </row>
    <row r="72" spans="1:10" ht="57" customHeight="1" hidden="1">
      <c r="A72" s="80" t="s">
        <v>123</v>
      </c>
      <c r="B72" s="80"/>
      <c r="C72" s="80"/>
      <c r="D72" s="81" t="s">
        <v>124</v>
      </c>
      <c r="E72" s="83"/>
      <c r="F72" s="70"/>
      <c r="G72" s="115">
        <f>H72+I72</f>
        <v>0</v>
      </c>
      <c r="H72" s="117">
        <f>H73</f>
        <v>0</v>
      </c>
      <c r="I72" s="115"/>
      <c r="J72" s="117"/>
    </row>
    <row r="73" spans="1:10" ht="134.25" customHeight="1" hidden="1">
      <c r="A73" s="66" t="s">
        <v>125</v>
      </c>
      <c r="B73" s="66" t="s">
        <v>72</v>
      </c>
      <c r="C73" s="66" t="s">
        <v>20</v>
      </c>
      <c r="D73" s="68" t="s">
        <v>200</v>
      </c>
      <c r="E73" s="64" t="s">
        <v>214</v>
      </c>
      <c r="F73" s="70" t="s">
        <v>268</v>
      </c>
      <c r="G73" s="59">
        <f>H73+I73</f>
        <v>0</v>
      </c>
      <c r="H73" s="118"/>
      <c r="I73" s="59"/>
      <c r="J73" s="118"/>
    </row>
    <row r="74" spans="1:10" ht="58.5" customHeight="1">
      <c r="A74" s="80" t="s">
        <v>140</v>
      </c>
      <c r="B74" s="80"/>
      <c r="C74" s="80"/>
      <c r="D74" s="81" t="s">
        <v>127</v>
      </c>
      <c r="E74" s="119"/>
      <c r="F74" s="71"/>
      <c r="G74" s="115">
        <f>G75</f>
        <v>350913</v>
      </c>
      <c r="H74" s="115">
        <f>H75</f>
        <v>350913</v>
      </c>
      <c r="I74" s="115"/>
      <c r="J74" s="115"/>
    </row>
    <row r="75" spans="1:10" ht="67.5" customHeight="1">
      <c r="A75" s="61" t="s">
        <v>126</v>
      </c>
      <c r="B75" s="61"/>
      <c r="C75" s="61"/>
      <c r="D75" s="82" t="s">
        <v>127</v>
      </c>
      <c r="E75" s="120"/>
      <c r="F75" s="71"/>
      <c r="G75" s="115">
        <f>H75+I75</f>
        <v>350913</v>
      </c>
      <c r="H75" s="115">
        <f>H76</f>
        <v>350913</v>
      </c>
      <c r="I75" s="115"/>
      <c r="J75" s="115"/>
    </row>
    <row r="76" spans="1:10" s="133" customFormat="1" ht="132" customHeight="1">
      <c r="A76" s="66" t="s">
        <v>238</v>
      </c>
      <c r="B76" s="66" t="s">
        <v>239</v>
      </c>
      <c r="C76" s="66" t="s">
        <v>69</v>
      </c>
      <c r="D76" s="68" t="s">
        <v>237</v>
      </c>
      <c r="E76" s="64" t="s">
        <v>214</v>
      </c>
      <c r="F76" s="70" t="s">
        <v>268</v>
      </c>
      <c r="G76" s="59">
        <f>H76+I76</f>
        <v>350913</v>
      </c>
      <c r="H76" s="59">
        <v>350913</v>
      </c>
      <c r="I76" s="142"/>
      <c r="J76" s="142"/>
    </row>
    <row r="77" spans="1:10" ht="27.75" customHeight="1">
      <c r="A77" s="121" t="s">
        <v>132</v>
      </c>
      <c r="B77" s="121" t="s">
        <v>132</v>
      </c>
      <c r="C77" s="121" t="s">
        <v>132</v>
      </c>
      <c r="D77" s="122" t="s">
        <v>128</v>
      </c>
      <c r="E77" s="121" t="s">
        <v>132</v>
      </c>
      <c r="F77" s="121" t="s">
        <v>132</v>
      </c>
      <c r="G77" s="115">
        <f>G19+G41+G47+G50+G57+G61+G65+G71+G74</f>
        <v>10248260</v>
      </c>
      <c r="H77" s="115">
        <f>H19+H41+H47+H50+H57+H61+H65+H71+H74</f>
        <v>6137999</v>
      </c>
      <c r="I77" s="115">
        <f>I19+I41+I47+I50+I57+I61+I65+I71+I74</f>
        <v>5110261</v>
      </c>
      <c r="J77" s="115">
        <f>J19+J41+J47+J50+J57+J61+J65+J71+J74</f>
        <v>5110261</v>
      </c>
    </row>
    <row r="82" spans="1:13" ht="22.5">
      <c r="A82" s="2" t="s">
        <v>228</v>
      </c>
      <c r="B82" s="2"/>
      <c r="C82" s="2"/>
      <c r="D82" s="2"/>
      <c r="E82" s="2"/>
      <c r="F82" s="2"/>
      <c r="G82" s="2"/>
      <c r="H82" s="2"/>
      <c r="I82" s="2" t="s">
        <v>229</v>
      </c>
      <c r="J82" s="2"/>
      <c r="K82" s="52"/>
      <c r="L82" s="2"/>
      <c r="M82"/>
    </row>
    <row r="83" spans="4:10" ht="18">
      <c r="D83" s="33"/>
      <c r="E83" s="33"/>
      <c r="F83" s="57"/>
      <c r="G83" s="33"/>
      <c r="H83" s="33"/>
      <c r="I83" s="33"/>
      <c r="J83" s="33"/>
    </row>
    <row r="85" spans="7:8" ht="30">
      <c r="G85" s="129"/>
      <c r="H85" s="129"/>
    </row>
    <row r="86" spans="7:8" ht="30">
      <c r="G86" s="130"/>
      <c r="H86" s="130"/>
    </row>
    <row r="87" spans="7:8" ht="30">
      <c r="G87" s="129"/>
      <c r="H87" s="129"/>
    </row>
    <row r="88" spans="7:8" ht="30">
      <c r="G88" s="129"/>
      <c r="H88" s="129"/>
    </row>
  </sheetData>
  <sheetProtection/>
  <mergeCells count="30">
    <mergeCell ref="C27:C28"/>
    <mergeCell ref="D27:D28"/>
    <mergeCell ref="E52:E53"/>
    <mergeCell ref="F52:F53"/>
    <mergeCell ref="D37:D39"/>
    <mergeCell ref="C37:C39"/>
    <mergeCell ref="A34:A36"/>
    <mergeCell ref="B34:B36"/>
    <mergeCell ref="B37:B39"/>
    <mergeCell ref="A37:A39"/>
    <mergeCell ref="A27:A28"/>
    <mergeCell ref="B27:B28"/>
    <mergeCell ref="F11:F17"/>
    <mergeCell ref="G11:G17"/>
    <mergeCell ref="E59:E60"/>
    <mergeCell ref="F59:F60"/>
    <mergeCell ref="E67:E70"/>
    <mergeCell ref="F67:F70"/>
    <mergeCell ref="E29:E30"/>
    <mergeCell ref="F29:F30"/>
    <mergeCell ref="H11:H17"/>
    <mergeCell ref="I11:J15"/>
    <mergeCell ref="I16:I17"/>
    <mergeCell ref="J16:J17"/>
    <mergeCell ref="A6:J6"/>
    <mergeCell ref="A11:A17"/>
    <mergeCell ref="B11:B17"/>
    <mergeCell ref="C11:C17"/>
    <mergeCell ref="D11:D17"/>
    <mergeCell ref="E11:E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2021-03-10T11:57:28Z</cp:lastPrinted>
  <dcterms:created xsi:type="dcterms:W3CDTF">2019-10-18T11:31:34Z</dcterms:created>
  <dcterms:modified xsi:type="dcterms:W3CDTF">2021-03-11T12:59:54Z</dcterms:modified>
  <cp:category/>
  <cp:version/>
  <cp:contentType/>
  <cp:contentStatus/>
</cp:coreProperties>
</file>